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ие документы\Закуп2023\БВФ\План закупок\03 август\"/>
    </mc:Choice>
  </mc:AlternateContent>
  <xr:revisionPtr revIDLastSave="0" documentId="13_ncr:1_{D2834B4E-8CA2-4851-9CB4-16767AEF1FD5}" xr6:coauthVersionLast="47" xr6:coauthVersionMax="47" xr10:uidLastSave="{00000000-0000-0000-0000-000000000000}"/>
  <bookViews>
    <workbookView xWindow="-120" yWindow="-120" windowWidth="38640" windowHeight="21240" tabRatio="606" xr2:uid="{00000000-000D-0000-FFFF-FFFF00000000}"/>
  </bookViews>
  <sheets>
    <sheet name="2023" sheetId="3" r:id="rId1"/>
  </sheets>
  <definedNames>
    <definedName name="_xlnm._FilterDatabase" localSheetId="0" hidden="1">'2023'!$A$14:$AB$66</definedName>
    <definedName name="_xlnm.Print_Area" localSheetId="0">'2023'!$A$1:$Y$94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3" i="3" l="1"/>
  <c r="L70" i="3"/>
  <c r="M69" i="3"/>
  <c r="L69" i="3" s="1"/>
  <c r="M66" i="3" l="1"/>
  <c r="M40" i="3"/>
  <c r="M41" i="3"/>
  <c r="L41" i="3" s="1"/>
  <c r="M42" i="3"/>
  <c r="L42" i="3" s="1"/>
  <c r="M39" i="3"/>
  <c r="L40" i="3"/>
  <c r="L67" i="3"/>
  <c r="L68" i="3"/>
  <c r="M55" i="3" l="1"/>
  <c r="M47" i="3"/>
  <c r="L66" i="3"/>
  <c r="M65" i="3"/>
  <c r="L65" i="3" s="1"/>
  <c r="L64" i="3"/>
  <c r="M62" i="3" l="1"/>
  <c r="M61" i="3"/>
  <c r="M58" i="3"/>
  <c r="M57" i="3"/>
  <c r="M56" i="3" l="1"/>
  <c r="M54" i="3"/>
  <c r="M53" i="3" l="1"/>
  <c r="L53" i="3" s="1"/>
  <c r="M52" i="3"/>
  <c r="L52" i="3" s="1"/>
  <c r="M51" i="3"/>
  <c r="L51" i="3" s="1"/>
  <c r="M50" i="3"/>
  <c r="L50" i="3" s="1"/>
  <c r="M49" i="3"/>
  <c r="L49" i="3" s="1"/>
  <c r="M72" i="3"/>
  <c r="L72" i="3" s="1"/>
  <c r="M45" i="3"/>
  <c r="L45" i="3" s="1"/>
  <c r="L39" i="3"/>
  <c r="M43" i="3"/>
  <c r="L36" i="3"/>
  <c r="M36" i="3" s="1"/>
  <c r="M35" i="3"/>
  <c r="M23" i="3"/>
  <c r="M46" i="3"/>
  <c r="L46" i="3" s="1"/>
  <c r="M48" i="3"/>
  <c r="L48" i="3" s="1"/>
  <c r="L59" i="3"/>
  <c r="M44" i="3"/>
  <c r="L44" i="3" s="1"/>
  <c r="L63" i="3"/>
  <c r="L54" i="3"/>
  <c r="L61" i="3"/>
  <c r="L62" i="3"/>
  <c r="L47" i="3"/>
  <c r="M60" i="3"/>
  <c r="L60" i="3" s="1"/>
  <c r="L58" i="3"/>
  <c r="L57" i="3"/>
  <c r="L56" i="3"/>
  <c r="L55" i="3"/>
  <c r="L18" i="3"/>
  <c r="M18" i="3" s="1"/>
  <c r="L17" i="3"/>
  <c r="M17" i="3" s="1"/>
  <c r="M34" i="3"/>
  <c r="M33" i="3"/>
  <c r="M32" i="3"/>
  <c r="M31" i="3"/>
  <c r="M30" i="3"/>
  <c r="M29" i="3"/>
  <c r="M28" i="3"/>
  <c r="M27" i="3"/>
  <c r="M26" i="3"/>
  <c r="M25" i="3"/>
  <c r="M24" i="3"/>
  <c r="M22" i="3"/>
  <c r="L21" i="3"/>
  <c r="M21" i="3" s="1"/>
  <c r="L20" i="3"/>
  <c r="M20" i="3" s="1"/>
  <c r="M19" i="3"/>
  <c r="L16" i="3"/>
  <c r="M16" i="3" s="1"/>
  <c r="L43" i="3" l="1"/>
</calcChain>
</file>

<file path=xl/sharedStrings.xml><?xml version="1.0" encoding="utf-8"?>
<sst xmlns="http://schemas.openxmlformats.org/spreadsheetml/2006/main" count="871" uniqueCount="306">
  <si>
    <t xml:space="preserve">БИН заказчика </t>
  </si>
  <si>
    <t>Наименование заказчика</t>
  </si>
  <si>
    <t>Финансовый год</t>
  </si>
  <si>
    <t>№</t>
  </si>
  <si>
    <t>Тип пункта плана</t>
  </si>
  <si>
    <t>Вид предмета закупок</t>
  </si>
  <si>
    <t>Код товара, работы, услуги</t>
  </si>
  <si>
    <t>Наименование закупаемых товаров, работ, услуг</t>
  </si>
  <si>
    <t>Краткая характеристика (описание) товаров, работ и услуг</t>
  </si>
  <si>
    <t>Дополнительная характеристика (на казахском языке)</t>
  </si>
  <si>
    <t>Дополнительная характеристика (на русском языке)</t>
  </si>
  <si>
    <t>Способ    закупок</t>
  </si>
  <si>
    <t>Единица измерения</t>
  </si>
  <si>
    <t xml:space="preserve">Количество, объём </t>
  </si>
  <si>
    <t>Цена за единицу, тенге без учета НДС</t>
  </si>
  <si>
    <t>Общая сумма, утвержденная  для закупки, тенге, без учета НДС</t>
  </si>
  <si>
    <t>Утвержденная сумма на первый год трехлетнего периода</t>
  </si>
  <si>
    <t>Прогнозная сумма на второй год трехлетнего периода, тенге</t>
  </si>
  <si>
    <t>Прогнозная сумма на третий год трехлетнего периода, тенге</t>
  </si>
  <si>
    <t>Планируемый срок объявления закупки (месяц)</t>
  </si>
  <si>
    <t>Срок поставки товара, выполнения работ, оказания услуг (на казахском языке)</t>
  </si>
  <si>
    <t>Срок поставки товара, выполнения работ, оказания услуг (на русском языке)</t>
  </si>
  <si>
    <t>КАТО</t>
  </si>
  <si>
    <t>Место поставки товара, выполнения работ, оказания услуг (на казахском языке)</t>
  </si>
  <si>
    <t>Место поставки товара, выполнения работ, оказания услуг (на русском языке)</t>
  </si>
  <si>
    <t>Размер авансового платежа, %</t>
  </si>
  <si>
    <t>Наименование инициатора закупок</t>
  </si>
  <si>
    <t>Примечание</t>
  </si>
  <si>
    <t>Товары</t>
  </si>
  <si>
    <t>01 Закупки, не превышающие финансовый год</t>
  </si>
  <si>
    <t>Товар</t>
  </si>
  <si>
    <t>710000000</t>
  </si>
  <si>
    <t>Мәңгілік Ел даңғылы, 55А ғимараты</t>
  </si>
  <si>
    <t>проспект Мангилик Ел, здание 55А</t>
  </si>
  <si>
    <t>Штука</t>
  </si>
  <si>
    <t>Услуги</t>
  </si>
  <si>
    <t>Услуга</t>
  </si>
  <si>
    <t>Одна услуга</t>
  </si>
  <si>
    <t>611043.100.000000</t>
  </si>
  <si>
    <t>Услуги по доступу к Интернету</t>
  </si>
  <si>
    <t>Услуги, направленные на предоставление доступа к Интернету широкополосному по сетям проводным</t>
  </si>
  <si>
    <t>Интернет торабына жоғары жылдамдықты қосу</t>
  </si>
  <si>
    <t xml:space="preserve">Высокоскоростное подключение к сети Интернет </t>
  </si>
  <si>
    <t>611011.200.000000</t>
  </si>
  <si>
    <t>Услуги телефонной связи</t>
  </si>
  <si>
    <t>Услуги фиксированной местной, междугородней, международной телефонной связи</t>
  </si>
  <si>
    <t>Қалааралық және халықаралық байланыс ҚТС</t>
  </si>
  <si>
    <t>ГТС международная и междугородняя связь</t>
  </si>
  <si>
    <t>Шарт жасаған күннен бастап 12 ай</t>
  </si>
  <si>
    <t>12 месяцев с даты заключения договора</t>
  </si>
  <si>
    <t>620230.000.000001</t>
  </si>
  <si>
    <t>Услуги по сопровождению и технической поддержке информационной системы</t>
  </si>
  <si>
    <t>743011.000.000000</t>
  </si>
  <si>
    <t>Услуги переводческие</t>
  </si>
  <si>
    <t>1 С бағдарламалық қамтамасыз етуді істеп бітіру және қолдау</t>
  </si>
  <si>
    <t>Сопровождение и доработка программного обеспечения 1С</t>
  </si>
  <si>
    <t xml:space="preserve">620920.000.000013 </t>
  </si>
  <si>
    <t xml:space="preserve">Услуги по предоставлению доступа к информационным ресурсам </t>
  </si>
  <si>
    <t>Услуги по предоставлению доступа к информационным ресурсам (сертификация пользователей, получение доступа и др.)</t>
  </si>
  <si>
    <t>682012.960.000000</t>
  </si>
  <si>
    <t xml:space="preserve">Услуги по аренде административных/производственных помещений </t>
  </si>
  <si>
    <t>Нұр-Сұлтан қаласында кеңсежайларды жалдау</t>
  </si>
  <si>
    <t>Услуги по аренде легковых автомобилей</t>
  </si>
  <si>
    <t>682012.970.000001</t>
  </si>
  <si>
    <t xml:space="preserve">Услуги по аренде парковочных мест в автомобильном паркинге </t>
  </si>
  <si>
    <t xml:space="preserve">Автокөлікке паркинг жалдау  (4 орынтұрақ машина орны мөлшерінде) </t>
  </si>
  <si>
    <t xml:space="preserve">Аренда паркинга для автотранспорта  (в количестве 4 парковочных машиномест) </t>
  </si>
  <si>
    <t>0</t>
  </si>
  <si>
    <t xml:space="preserve">Орыс тілінен ағылшын/қазақ тілдеріне қазақ/ағылшын тілдерінен орыс тіліне және ағылшын тілінен қазақ тіліне және керісінше аудару бойынша жазбаша аудару, орыс тілінен ағылшын тіліне және керісінше дәйекті/ілеспе аудару қызметін көрсету
</t>
  </si>
  <si>
    <t xml:space="preserve">Услуги по осуществлению письменного перевода с русского языка на английский/казахский языки с казахского/английского языков на русский язык и с английского на казахский язык и наоборот, устного последовательного/синхронного  перевода с русского на английский и наоборот </t>
  </si>
  <si>
    <t>Из одного источника путем прямого заключения договора</t>
  </si>
  <si>
    <t>Годовой план  закупок товаров, работ и услуг</t>
  </si>
  <si>
    <t>Бухгалтерлік деректер базасына қолжетімділікті ұсыну қызметтері</t>
  </si>
  <si>
    <t>Услуги предоставления доступа к базе данных для бухгалтеров</t>
  </si>
  <si>
    <t xml:space="preserve">110711.310.000002 </t>
  </si>
  <si>
    <t>Вода</t>
  </si>
  <si>
    <t>негазированная, неминеральная, питьевая, природная</t>
  </si>
  <si>
    <t>Газдалмаған ауыз су. Мөлдір. Артық иіс және татымсыз.  V 5 литрден жоғары.</t>
  </si>
  <si>
    <t>Питьевая природная негазированная. Прозрачная. Без посторонних привкусов и запахов. V выше 5 литров.</t>
  </si>
  <si>
    <t>Бутылка</t>
  </si>
  <si>
    <t>110711.300.000000</t>
  </si>
  <si>
    <t xml:space="preserve">Вода  </t>
  </si>
  <si>
    <t>негазированная, минеральная, питьевая, природная</t>
  </si>
  <si>
    <t>Ауыз су, газдалмаған. ҚР СТ 1432-2005 сәйкес. Минералдануы 0,3 г/дм3 аспайды. Көлемі кемінде 0,5 литр пластик ыдыспен қапталған.</t>
  </si>
  <si>
    <t>Вода питьевая негазированная. Соотвтетствующая СТ РК 1432-2005. С минерализацией не более 0,3 г/дм3. Упакованная в пластиковую тару, объемом не менее 0,5 литра.</t>
  </si>
  <si>
    <t>620920.000.000017</t>
  </si>
  <si>
    <t>Услуги по заправке картриджей</t>
  </si>
  <si>
    <t>Картридждерді толтыру бойынша қызметттер</t>
  </si>
  <si>
    <t>692010.000.000002</t>
  </si>
  <si>
    <t>Услуги по проведению аудита финансовой отчетности</t>
  </si>
  <si>
    <t>181219.900.000005</t>
  </si>
  <si>
    <t xml:space="preserve">Услуги полиграфические по изготовлению/печатанию полиграфической продукции (кроме книг, фото, периодических изданий) </t>
  </si>
  <si>
    <t>Услуги полиграфические по изготовлению/печатанию полиграфической продукции (кроме книг, фото, периодических изданий)</t>
  </si>
  <si>
    <t>620920.000.000021</t>
  </si>
  <si>
    <t xml:space="preserve">Услуги по пользованию информационной системой Единый номенклатурный справочник товаров, работ и услуг </t>
  </si>
  <si>
    <t>Тауарлардың, жұмыстар мен қызметтердің бірыңғай номенклатуралық анықтамалығын жүргізу және ұсыну жөніндегі қызметтер</t>
  </si>
  <si>
    <t>Услуги по ведению и предоставлению Единого номенклатурного справочника товаров, работ и услуг</t>
  </si>
  <si>
    <t xml:space="preserve">531012.200.000001 </t>
  </si>
  <si>
    <t>Услуги по пересылке регистрируемых почтовых отправлений</t>
  </si>
  <si>
    <t>Услуги по пересылке регистрируемых почтовых отправлений (внутренних и международных)</t>
  </si>
  <si>
    <t>Пошта қызметтері</t>
  </si>
  <si>
    <t xml:space="preserve">Почтовые услуги </t>
  </si>
  <si>
    <t>январь</t>
  </si>
  <si>
    <t xml:space="preserve">Электрондық құжат айналымы жүйесін енгізу және қолдау </t>
  </si>
  <si>
    <t>Внедрение и сопровождение системы электронного документооборота</t>
  </si>
  <si>
    <t xml:space="preserve">172314.500.000002 </t>
  </si>
  <si>
    <t xml:space="preserve">Бумага для офисного оборудования </t>
  </si>
  <si>
    <t>Одна пачка</t>
  </si>
  <si>
    <t xml:space="preserve">Шартқа қол қойған  күннен бастап күнтізбелік 15 күн ішінде </t>
  </si>
  <si>
    <t xml:space="preserve">в течение 15 календарных дней с даты подписания договора </t>
  </si>
  <si>
    <t>Карандаш</t>
  </si>
  <si>
    <t xml:space="preserve">329912.130.000000 </t>
  </si>
  <si>
    <t xml:space="preserve">Ручка канцелярская </t>
  </si>
  <si>
    <t>шариковая</t>
  </si>
  <si>
    <t>172312.700.000011</t>
  </si>
  <si>
    <t>Стикер</t>
  </si>
  <si>
    <t xml:space="preserve">бумажный, для заметок </t>
  </si>
  <si>
    <t>329959.900.000018</t>
  </si>
  <si>
    <t>Индекс</t>
  </si>
  <si>
    <t>самоклеющийся</t>
  </si>
  <si>
    <t>Жинағы желімді бетбелгі 12х45мм және 25х45 мм, жинақта 4 түс х 25 дана, пластикалық</t>
  </si>
  <si>
    <t xml:space="preserve">Набор клеевых закладок 12х45мм и 25х45 мм, в наборе 4 цвета х 25шт, пластиковые  </t>
  </si>
  <si>
    <t>Набор</t>
  </si>
  <si>
    <t>апрель</t>
  </si>
  <si>
    <t>Техникалық шартқа / келісімшартқа сәйкес</t>
  </si>
  <si>
    <t>Согласно технческой спецификации/Договору</t>
  </si>
  <si>
    <t>Техникалық сипаттамаға сәйкес</t>
  </si>
  <si>
    <t>582931.100.000000</t>
  </si>
  <si>
    <t>Услуги по лицензированию готового программного обеспечения системного</t>
  </si>
  <si>
    <t>Услуги по получению лицензий на готовое программное обеспечение системное, без получения авторских и имущественных прав</t>
  </si>
  <si>
    <t>Жұмыс станциясы және интернет-шлюз, файл серверін қорғау, антивирус қорғауы</t>
  </si>
  <si>
    <t>Антивирусная защита, защита файлового сервера, интернет-шлюза и рабочих станций</t>
  </si>
  <si>
    <t>Шартқа қол қойған  күннен бастап 12 ай</t>
  </si>
  <si>
    <t xml:space="preserve">12 месяцев с даты подписания договора </t>
  </si>
  <si>
    <t>Формат А4, плотность 80 г/м2, 21х29,5 см</t>
  </si>
  <si>
    <t>Өлшемі А4, тығыздығы 80 г/м2, 21х29,5 см, бумада 500 парақ</t>
  </si>
  <si>
    <t>Формат А4, плотность 80 г/м2, 21х29,5 см, в пачке 500 листов</t>
  </si>
  <si>
    <t>749020.000.000010</t>
  </si>
  <si>
    <t>Услуги по медицинскому страхованию на случай болезни</t>
  </si>
  <si>
    <t>согласно Технической спецификации</t>
  </si>
  <si>
    <t xml:space="preserve">823011.000.000000  </t>
  </si>
  <si>
    <t xml:space="preserve">Услуги по организации/проведению конференций/семинаров/форумов/конкурсов/корпоративных/спортивных/культурных/праздничных и аналогичных мероприятий </t>
  </si>
  <si>
    <t>282323.900.000008</t>
  </si>
  <si>
    <t>Антистеплер</t>
  </si>
  <si>
    <t>для скоб</t>
  </si>
  <si>
    <t>Қапсырмаларды кетіретін құрал No 10, 24/6, 26/6, қара</t>
  </si>
  <si>
    <t>Антистеплер №10, 24/6, 26/6, черный</t>
  </si>
  <si>
    <t>172312.700.000000</t>
  </si>
  <si>
    <t>Бумага</t>
  </si>
  <si>
    <t>для заметок</t>
  </si>
  <si>
    <t>өздігінен жабысатын, кем дегенде 75х75, бір қаптамада 100л</t>
  </si>
  <si>
    <t>самоклеящиеся не меньше 75х75, в одной упаковке 100л</t>
  </si>
  <si>
    <t>одна пачка</t>
  </si>
  <si>
    <t>штука</t>
  </si>
  <si>
    <t>222925.500.000011</t>
  </si>
  <si>
    <t>Маркер</t>
  </si>
  <si>
    <t>пластиковый, стирающийся</t>
  </si>
  <si>
    <t>282323.900.000005</t>
  </si>
  <si>
    <t>Дырокол</t>
  </si>
  <si>
    <t>канцелярский, механический</t>
  </si>
  <si>
    <t>Корпустың материалы: металл.
 Кем дегенде 20 параққа арналған тесіктер жасауға арналған парақтарға арналған соққының тартылатын сызғышы бар</t>
  </si>
  <si>
    <t>Материал корпуса: металл.
 Дырокол для листов, рассчитанный на пробитие отверстий на не менее 20 листов, имеет выдвижную линейку</t>
  </si>
  <si>
    <t>282312.100.000000</t>
  </si>
  <si>
    <t>Калькулятор</t>
  </si>
  <si>
    <t>бухгалтерский</t>
  </si>
  <si>
    <t>өлшемі: 58 X 87 X 12 MM, ақшалай сомалармен жұмыс істеуге арналған қосымша қаражат есебімен («00» және «000» түймелері бөлшек бөлімнің белгіленген санының саны).</t>
  </si>
  <si>
    <t>размер:58 X 87 X 12 ММ, Бухгалтерский с дополнительными средствами для работ с денежными суммами (кнопки «00» и «000» фиксированное количество разрядов дробной части).</t>
  </si>
  <si>
    <t>329915.100.000000</t>
  </si>
  <si>
    <t>простой</t>
  </si>
  <si>
    <t>Қарындаштар өшіргішпен</t>
  </si>
  <si>
    <t>Карандаши с ластиком</t>
  </si>
  <si>
    <t>Клей</t>
  </si>
  <si>
    <t>ПВA негізіндегі  желім таяқшасы, 36 г.</t>
  </si>
  <si>
    <t>Клей-карандаш  на ПВА основе, 36 г</t>
  </si>
  <si>
    <t>257111.910.000001</t>
  </si>
  <si>
    <t>Ножницы</t>
  </si>
  <si>
    <t>канцелярские</t>
  </si>
  <si>
    <t>169мм баспайтын болаттан жасалған қайшы, пластикалық қара тұтқалар</t>
  </si>
  <si>
    <t>Ножницы из нержавеющей стали 169 мм, пластиковые черные ручки</t>
  </si>
  <si>
    <t>172313.500.000008</t>
  </si>
  <si>
    <t>Папка</t>
  </si>
  <si>
    <t>из мелованного картона, формат А4</t>
  </si>
  <si>
    <t xml:space="preserve">Папка - байланыстырушы, Формат: A4.
Материал: картон
Түсі ақ </t>
  </si>
  <si>
    <t xml:space="preserve">Папка - скоросшиватель, Формат: А4.
Материал: картон
Цвет: белый </t>
  </si>
  <si>
    <t>222925.700.000027</t>
  </si>
  <si>
    <t>пластиковая, формат А4</t>
  </si>
  <si>
    <t>Жоғарғы парағы мөлдір қапсырма бар. A4, проза. тит. мұқаба, түрлі-түсті</t>
  </si>
  <si>
    <t xml:space="preserve">Папка-скоросшиватель с верхним прозрачным листом. А4, проз. тит. обложка, цвета разные </t>
  </si>
  <si>
    <t>259923.500.000006</t>
  </si>
  <si>
    <t>Скоба</t>
  </si>
  <si>
    <t>для канцелярских целей, проволочная</t>
  </si>
  <si>
    <t>№ 24/6 степлерге арналған қапсырмалар қапсырма сыйымдылығы 25 параққа дейін (1000 дана) степлерге арналған.</t>
  </si>
  <si>
    <t>Скобы для степлера № 24/6 предназначены для степлеров со сшивающей способностью до 25 листов (1000 шт)</t>
  </si>
  <si>
    <t>259923.500.000005</t>
  </si>
  <si>
    <t>Скрепка</t>
  </si>
  <si>
    <t>канцелярская, металлическая</t>
  </si>
  <si>
    <t xml:space="preserve">Пішім: 26 мм
Материал: металл
Түсі: алтын, 1000 </t>
  </si>
  <si>
    <t>Формат: 26мм
Материал: металл
Цвет: золото, 1000</t>
  </si>
  <si>
    <t>282323.900.000002</t>
  </si>
  <si>
    <t>Степлер</t>
  </si>
  <si>
    <t xml:space="preserve">№24 / 6-26 / 6 қапсырмаларына арналған степлер, 20 литрге дейін, әр түрлі </t>
  </si>
  <si>
    <t>Степлер на скобы №24/6-26/6, до 20 л., ассорти (черный, синий, зеленый)</t>
  </si>
  <si>
    <t>Ручка шариковая с манжеткой, масляные чернила, 0,5 мм, синий</t>
  </si>
  <si>
    <t>Шарикті қалам манжеттермен, майлы сиямен, 0,5 мм, көк</t>
  </si>
  <si>
    <t>205210.900.000025</t>
  </si>
  <si>
    <t>канцелярский</t>
  </si>
  <si>
    <t>140740011216</t>
  </si>
  <si>
    <t>Акционерное общество "Baiterek Venture Fund"</t>
  </si>
  <si>
    <t>493212.000.000000</t>
  </si>
  <si>
    <t>Услуги по аренде легковых автомобилей с водителем</t>
  </si>
  <si>
    <t>Жеңіл автомобильді жүргізушісімен бірге жалға беру бойынша қызмет</t>
  </si>
  <si>
    <t>Юридическая и налоговая проверка заявителя по предполагаемым проектам</t>
  </si>
  <si>
    <t>Ұсынылған жобаларға өтініш берушінің заңды және салықтық тексеруі</t>
  </si>
  <si>
    <t>Услуги предоставления доступа к базе данных для юристов</t>
  </si>
  <si>
    <t>Услуги веб сервера хостинга</t>
  </si>
  <si>
    <t>Веб-серверді орналастыру қызметтері</t>
  </si>
  <si>
    <t>Заң деректер базасына қолжетімділікті ұсыну қызметтері</t>
  </si>
  <si>
    <t>Услуги по организации семинаров</t>
  </si>
  <si>
    <t>семинарлар ұйымдастыру және өткізу қызметтері</t>
  </si>
  <si>
    <t>Запрос ценовых предложении</t>
  </si>
  <si>
    <t>749020.000.000066</t>
  </si>
  <si>
    <t>Услуги рейтингового агентства</t>
  </si>
  <si>
    <t>Дефолттың ықтималдығын (PD) бағалау моделінің шеңберінде несиелік тәуекелді бағалаудың қазіргі тәсілдерін жетілдіру, инвестициялық портфельдің сапасын бағалау үшін баллдық-рейтингтік жүйені енгізу.</t>
  </si>
  <si>
    <t>Совершенствование существующих подходов к оценке кредитного риска в рамках модели по оценке вероятности дефолта (PD), внедрение балльно-рейтинговой системы оценки качества инвестиционного портфеля.</t>
  </si>
  <si>
    <t>август</t>
  </si>
  <si>
    <t>техникалық сипаттамаға  сәйкес</t>
  </si>
  <si>
    <t>согласно технической спецификации</t>
  </si>
  <si>
    <t>620920.000.000013</t>
  </si>
  <si>
    <t>Услуги по предоставлению доступа к информационным ресурсам</t>
  </si>
  <si>
    <t>Подписка на доступ к базе данных инвесторов "Preqin"</t>
  </si>
  <si>
    <t>"Preqin" Инвесторлар деректер базасына қолжетімділікке жазылу</t>
  </si>
  <si>
    <t>951110.000.000004</t>
  </si>
  <si>
    <t>октябрь</t>
  </si>
  <si>
    <t>Услуги сервиса печати</t>
  </si>
  <si>
    <t>Услуги по предоставлению в пользование копировального/печатного/сканирующего и аналогичного оборудования с обеспечением его функционирования/обслуживания, в т.ч. снабжение техники бумагой и расходными материалами</t>
  </si>
  <si>
    <t>Басып шығару қызметі</t>
  </si>
  <si>
    <t>Запрос ценовых предложений</t>
  </si>
  <si>
    <t>Работы</t>
  </si>
  <si>
    <t>Работа</t>
  </si>
  <si>
    <t>Работы по ремонту/восстановлению мебели</t>
  </si>
  <si>
    <t>952410.000.000000</t>
  </si>
  <si>
    <t>Жиһазды жөндеу/қалпына келтіру жұмыстары</t>
  </si>
  <si>
    <t>Изготовление фирменных бланков и визиток</t>
  </si>
  <si>
    <t>Бланкілер мен визиткаларды өндіру</t>
  </si>
  <si>
    <t>синий, красный черный, зеленый</t>
  </si>
  <si>
    <t>көк, қызыл қара, жасыл</t>
  </si>
  <si>
    <t>пластик, формат А4</t>
  </si>
  <si>
    <t>A4, 80 мм, ПВХ/ПВХ, қара</t>
  </si>
  <si>
    <t>Папка-регистратор, А4, 80 мм, ПВХ/ПВХ, черный</t>
  </si>
  <si>
    <t>Файл - вкладыш</t>
  </si>
  <si>
    <t>Упаковка</t>
  </si>
  <si>
    <t>Файлы с перфорацией, А4, 60 мкр, глянцевые, 100 шт</t>
  </si>
  <si>
    <t>Перфорацияланған файлдар, A4, 60 микрофон, жылтыр, 100 дана</t>
  </si>
  <si>
    <t>222925.900.000004</t>
  </si>
  <si>
    <t>для документов, с перфорацией, из полипропиленовой пленки</t>
  </si>
  <si>
    <t>Бумага д/заметок, 8х8х5 см, в прозр. подставке</t>
  </si>
  <si>
    <t>Жазбаларға арналған қағаз, 8x8x5 см, мөлдір стендте</t>
  </si>
  <si>
    <t>702217.000.000000</t>
  </si>
  <si>
    <t>Услуги консультационные по вопросам автоматизации, организации, оптимизации, управления проектами и бизнес-процессами</t>
  </si>
  <si>
    <t>жобалар портфолиосы бойынша ақпаратты өңдеуге және ұсынуға байланысты бизнес-процестерді автоматтандыру қызметтері</t>
  </si>
  <si>
    <t>услуги по автоматизации бизнес процессов, связанных с  обработкой и предоставлением информации по портфелю проектов</t>
  </si>
  <si>
    <t>Услуги по изготовлению фирменных пакетов, папок-беговок, ежедневников и ручек</t>
  </si>
  <si>
    <t>Фирмалық сөмкелерді, папкаларды, папкаларды, күнделіктерді және қаламсаптарды өндіру бойынша қызметтер</t>
  </si>
  <si>
    <t>Услуги по утилизации имущества</t>
  </si>
  <si>
    <t>Мүлікті жою бойынша қызметтер (кеңсе техникасы)</t>
  </si>
  <si>
    <t>Услуги по утилизации имущества (оргтехники)</t>
  </si>
  <si>
    <t>Сентябрь</t>
  </si>
  <si>
    <t>ноябрь</t>
  </si>
  <si>
    <t xml:space="preserve">Приложение к Приказу №___ от "___" ______________ 2023 г. </t>
  </si>
  <si>
    <t>февраль</t>
  </si>
  <si>
    <t>декабрь 2022 года</t>
  </si>
  <si>
    <t>2023 жылғы 1 қаңтардан бастап 31 желтоқсанды қоса алғандағы кезеңге дейін</t>
  </si>
  <si>
    <t>2023 жылғы 1 қаңтардан бастап 30 қыркүйекті қоса алғандағы кезеңге дейін</t>
  </si>
  <si>
    <t>2023  жылғы 1 қаңтардан бастап 31 желтоқсанды қоса алғандағы кезеңге дейін</t>
  </si>
  <si>
    <t>с 01 января по 31 декабря 2023 года</t>
  </si>
  <si>
    <t>с 01 января по 30 сентября 2023 года</t>
  </si>
  <si>
    <t>Шарт жасаған күннен бастап 2023 жылғы 31 желтоқсанда қоса алғандағы кезеңге дейін</t>
  </si>
  <si>
    <t>С даты подписания договора по 31 декабря 2023года</t>
  </si>
  <si>
    <t>С даты подписания договора по 31 декабря 2023 года</t>
  </si>
  <si>
    <t>Шартқа қол қойған күннен бастап 2023 жылдың 31 желтоқсанды қоса алғандағы кезеңге дейін</t>
  </si>
  <si>
    <t>январь-декабрь</t>
  </si>
  <si>
    <t>712019.000.000010</t>
  </si>
  <si>
    <t xml:space="preserve">Услуги по проведению лабораторных/лабораторно-инструментальнх исследований/анализов </t>
  </si>
  <si>
    <t xml:space="preserve">Зертханалық / зертханалық-аспаптық зерттеулер/талдаулар жүргізу бойынша қызметтер </t>
  </si>
  <si>
    <t>март</t>
  </si>
  <si>
    <t>услуга по проведению ревизий финансовых (аудит финансовой отчетности) АО «Baiterek Venture Fund» на 2023 год</t>
  </si>
  <si>
    <t>2023 жылға арналған «Baiterek Venture Fund» АҚ қаржылық аудитін жүргізу (қаржылық есептілік аудиті) бойынша қызметтері</t>
  </si>
  <si>
    <t xml:space="preserve"> 2023 жылғы 1 қарашадан бастап 2024 жылғы 25 ақпанды қоса алғандағы кезеңге дейін</t>
  </si>
  <si>
    <t>С 1 ноября 2023 года по 25 февраля 2024 года</t>
  </si>
  <si>
    <t>843013.100.000000</t>
  </si>
  <si>
    <t>Услуги в области обязательного социального медицинского страхования</t>
  </si>
  <si>
    <t>Услуги в области обязательного социального медицинского страхования, предоставляемые Государственной корпорацией</t>
  </si>
  <si>
    <t>Міндетті әлеуметтік медициналық сақтандыру саласындағы қызметтер</t>
  </si>
  <si>
    <t>Сырқаттану жағдайы туындаған кездегі медициналық сақтандыру бойынша қызметтер</t>
  </si>
  <si>
    <t>732020.000.000000</t>
  </si>
  <si>
    <t>Услуги по проведению опроса</t>
  </si>
  <si>
    <t>Қызметкерлердің
қанағаттанушылығын
зерттеуді
ұйымдастыру қызметі</t>
  </si>
  <si>
    <t>Услуга по
организации
исследования
удовлетворенности
сотрудников</t>
  </si>
  <si>
    <t>новая строка</t>
  </si>
  <si>
    <t xml:space="preserve"> Аренда офисного помещения в городе Астана</t>
  </si>
  <si>
    <t>изм.12,13</t>
  </si>
  <si>
    <t>Семинарлар ұйымдастыру және өткізу қызметтері</t>
  </si>
  <si>
    <t>изм. 17</t>
  </si>
  <si>
    <t>691014.000.000002</t>
  </si>
  <si>
    <t>Услуги юридические консультационные</t>
  </si>
  <si>
    <t>Услуги юридические консультационные, связанные с аудиторской деятельностью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</si>
</sst>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000000"/>
    <numFmt numFmtId="166" formatCode="000"/>
    <numFmt numFmtId="167" formatCode="00"/>
  </numFmts>
  <fonts count="2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name val="Times New Roman"/>
      <family val="1"/>
    </font>
    <font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b/>
      <i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6"/>
      <color indexed="64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75">
    <xf numFmtId="0" fontId="0" fillId="0" borderId="0"/>
    <xf numFmtId="0" fontId="1" fillId="0" borderId="0"/>
    <xf numFmtId="0" fontId="2" fillId="0" borderId="0"/>
    <xf numFmtId="164" fontId="3" fillId="0" borderId="0" applyFont="0" applyFill="0" applyBorder="0" applyAlignment="0" applyProtection="0"/>
    <xf numFmtId="1" fontId="11" fillId="0" borderId="0">
      <alignment horizontal="center" vertical="top" wrapText="1"/>
    </xf>
    <xf numFmtId="167" fontId="11" fillId="0" borderId="6">
      <alignment horizontal="center" vertical="top" wrapText="1"/>
    </xf>
    <xf numFmtId="166" fontId="11" fillId="0" borderId="6">
      <alignment horizontal="center" vertical="top" wrapText="1"/>
    </xf>
    <xf numFmtId="166" fontId="11" fillId="0" borderId="6">
      <alignment horizontal="center" vertical="top" wrapText="1"/>
    </xf>
    <xf numFmtId="166" fontId="11" fillId="0" borderId="6">
      <alignment horizontal="center" vertical="top" wrapText="1"/>
    </xf>
    <xf numFmtId="1" fontId="11" fillId="0" borderId="0">
      <alignment horizontal="center" vertical="top" wrapText="1"/>
    </xf>
    <xf numFmtId="167" fontId="11" fillId="0" borderId="0">
      <alignment horizontal="center" vertical="top" wrapText="1"/>
    </xf>
    <xf numFmtId="166" fontId="11" fillId="0" borderId="0">
      <alignment horizontal="center" vertical="top" wrapText="1"/>
    </xf>
    <xf numFmtId="166" fontId="11" fillId="0" borderId="0">
      <alignment horizontal="center" vertical="top" wrapText="1"/>
    </xf>
    <xf numFmtId="166" fontId="11" fillId="0" borderId="0">
      <alignment horizontal="center" vertical="top" wrapText="1"/>
    </xf>
    <xf numFmtId="0" fontId="11" fillId="0" borderId="0">
      <alignment horizontal="left" vertical="top" wrapText="1"/>
    </xf>
    <xf numFmtId="0" fontId="11" fillId="0" borderId="0">
      <alignment horizontal="left" vertical="top" wrapText="1"/>
    </xf>
    <xf numFmtId="0" fontId="11" fillId="0" borderId="6">
      <alignment horizontal="left" vertical="top"/>
    </xf>
    <xf numFmtId="0" fontId="11" fillId="0" borderId="7">
      <alignment horizontal="center" vertical="top" wrapText="1"/>
    </xf>
    <xf numFmtId="0" fontId="11" fillId="0" borderId="0">
      <alignment horizontal="left" vertical="top"/>
    </xf>
    <xf numFmtId="0" fontId="11" fillId="0" borderId="8">
      <alignment horizontal="left" vertical="top"/>
    </xf>
    <xf numFmtId="0" fontId="15" fillId="2" borderId="6">
      <alignment horizontal="left" vertical="top" wrapText="1"/>
    </xf>
    <xf numFmtId="0" fontId="15" fillId="2" borderId="6">
      <alignment horizontal="left" vertical="top" wrapText="1"/>
    </xf>
    <xf numFmtId="0" fontId="12" fillId="0" borderId="6">
      <alignment horizontal="left" vertical="top" wrapText="1"/>
    </xf>
    <xf numFmtId="0" fontId="11" fillId="0" borderId="6">
      <alignment horizontal="left" vertical="top" wrapText="1"/>
    </xf>
    <xf numFmtId="0" fontId="16" fillId="0" borderId="6">
      <alignment horizontal="left" vertical="top" wrapText="1"/>
    </xf>
    <xf numFmtId="0" fontId="17" fillId="0" borderId="0"/>
    <xf numFmtId="0" fontId="19" fillId="0" borderId="0"/>
    <xf numFmtId="0" fontId="1" fillId="0" borderId="0"/>
    <xf numFmtId="0" fontId="13" fillId="0" borderId="0">
      <alignment horizontal="center" vertical="top"/>
    </xf>
    <xf numFmtId="0" fontId="11" fillId="0" borderId="9">
      <alignment horizontal="center" textRotation="90" wrapText="1"/>
    </xf>
    <xf numFmtId="0" fontId="11" fillId="0" borderId="9">
      <alignment horizontal="center" vertical="center" wrapText="1"/>
    </xf>
    <xf numFmtId="1" fontId="14" fillId="0" borderId="0">
      <alignment horizontal="center" vertical="top" wrapText="1"/>
    </xf>
    <xf numFmtId="167" fontId="14" fillId="0" borderId="6">
      <alignment horizontal="center" vertical="top" wrapText="1"/>
    </xf>
    <xf numFmtId="166" fontId="14" fillId="0" borderId="6">
      <alignment horizontal="center" vertical="top" wrapText="1"/>
    </xf>
    <xf numFmtId="166" fontId="14" fillId="0" borderId="6">
      <alignment horizontal="center" vertical="top" wrapText="1"/>
    </xf>
    <xf numFmtId="166" fontId="14" fillId="0" borderId="6">
      <alignment horizontal="center" vertical="top" wrapText="1"/>
    </xf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74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4" fontId="4" fillId="3" borderId="1" xfId="0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1" applyFont="1" applyFill="1" applyAlignment="1">
      <alignment horizontal="center" vertical="center" wrapText="1"/>
    </xf>
    <xf numFmtId="0" fontId="4" fillId="0" borderId="0" xfId="1" applyFont="1" applyFill="1" applyAlignment="1">
      <alignment horizontal="left" vertical="center" wrapText="1"/>
    </xf>
    <xf numFmtId="4" fontId="4" fillId="0" borderId="0" xfId="1" applyNumberFormat="1" applyFont="1" applyFill="1" applyAlignment="1">
      <alignment horizontal="left" vertical="center" wrapText="1"/>
    </xf>
    <xf numFmtId="49" fontId="4" fillId="0" borderId="0" xfId="1" applyNumberFormat="1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wrapText="1"/>
    </xf>
    <xf numFmtId="0" fontId="6" fillId="0" borderId="0" xfId="1" applyFont="1" applyFill="1" applyAlignment="1">
      <alignment horizontal="left" vertical="top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center" vertical="center"/>
    </xf>
    <xf numFmtId="3" fontId="4" fillId="0" borderId="0" xfId="1" applyNumberFormat="1" applyFont="1" applyFill="1" applyAlignment="1">
      <alignment horizontal="center" vertical="center"/>
    </xf>
    <xf numFmtId="4" fontId="4" fillId="0" borderId="0" xfId="1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/>
    <xf numFmtId="0" fontId="4" fillId="0" borderId="0" xfId="1" applyFont="1" applyFill="1" applyAlignment="1">
      <alignment vertical="top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top"/>
    </xf>
    <xf numFmtId="0" fontId="4" fillId="0" borderId="0" xfId="1" applyFont="1" applyFill="1" applyAlignment="1">
      <alignment vertical="top" wrapText="1"/>
    </xf>
    <xf numFmtId="3" fontId="4" fillId="0" borderId="0" xfId="1" applyNumberFormat="1" applyFont="1" applyFill="1" applyAlignment="1">
      <alignment horizontal="center" vertical="center" wrapText="1"/>
    </xf>
    <xf numFmtId="3" fontId="4" fillId="0" borderId="0" xfId="1" applyNumberFormat="1" applyFont="1" applyFill="1" applyAlignment="1">
      <alignment horizontal="left" vertical="center" wrapText="1"/>
    </xf>
    <xf numFmtId="3" fontId="6" fillId="0" borderId="0" xfId="1" applyNumberFormat="1" applyFont="1" applyFill="1" applyAlignment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4" fontId="4" fillId="0" borderId="0" xfId="1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Alignment="1">
      <alignment horizontal="center" vertical="center"/>
    </xf>
    <xf numFmtId="14" fontId="6" fillId="0" borderId="0" xfId="1" applyNumberFormat="1" applyFont="1" applyFill="1" applyAlignment="1">
      <alignment horizontal="center" vertical="center"/>
    </xf>
    <xf numFmtId="3" fontId="6" fillId="0" borderId="0" xfId="1" applyNumberFormat="1" applyFont="1" applyFill="1" applyAlignment="1">
      <alignment horizontal="center" vertical="center"/>
    </xf>
    <xf numFmtId="4" fontId="6" fillId="0" borderId="0" xfId="1" applyNumberFormat="1" applyFont="1" applyFill="1" applyAlignment="1">
      <alignment horizontal="left" vertical="center"/>
    </xf>
    <xf numFmtId="0" fontId="4" fillId="0" borderId="0" xfId="0" applyFont="1" applyFill="1" applyAlignment="1">
      <alignment horizontal="center" wrapText="1"/>
    </xf>
    <xf numFmtId="4" fontId="4" fillId="0" borderId="0" xfId="0" applyNumberFormat="1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hidden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165" fontId="2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wrapText="1"/>
    </xf>
    <xf numFmtId="2" fontId="21" fillId="0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wrapText="1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6" fillId="0" borderId="5" xfId="1" applyNumberFormat="1" applyFont="1" applyFill="1" applyBorder="1" applyAlignment="1">
      <alignment horizontal="center" vertical="center" wrapText="1"/>
    </xf>
    <xf numFmtId="4" fontId="6" fillId="0" borderId="4" xfId="1" applyNumberFormat="1" applyFont="1" applyFill="1" applyBorder="1" applyAlignment="1">
      <alignment horizontal="center" vertical="center" wrapText="1"/>
    </xf>
    <xf numFmtId="4" fontId="6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</cellXfs>
  <cellStyles count="75">
    <cellStyle name="Cell1" xfId="4" xr:uid="{00000000-0005-0000-0000-000000000000}"/>
    <cellStyle name="Cell2" xfId="5" xr:uid="{00000000-0005-0000-0000-000001000000}"/>
    <cellStyle name="Cell3" xfId="6" xr:uid="{00000000-0005-0000-0000-000002000000}"/>
    <cellStyle name="Cell4" xfId="7" xr:uid="{00000000-0005-0000-0000-000003000000}"/>
    <cellStyle name="Cell5" xfId="8" xr:uid="{00000000-0005-0000-0000-000004000000}"/>
    <cellStyle name="Column1" xfId="9" xr:uid="{00000000-0005-0000-0000-000005000000}"/>
    <cellStyle name="Column2" xfId="10" xr:uid="{00000000-0005-0000-0000-000006000000}"/>
    <cellStyle name="Column3" xfId="11" xr:uid="{00000000-0005-0000-0000-000007000000}"/>
    <cellStyle name="Column4" xfId="12" xr:uid="{00000000-0005-0000-0000-000008000000}"/>
    <cellStyle name="Column5" xfId="13" xr:uid="{00000000-0005-0000-0000-000009000000}"/>
    <cellStyle name="Column7" xfId="14" xr:uid="{00000000-0005-0000-0000-00000A000000}"/>
    <cellStyle name="Data" xfId="15" xr:uid="{00000000-0005-0000-0000-00000B000000}"/>
    <cellStyle name="Heading1" xfId="16" xr:uid="{00000000-0005-0000-0000-00000C000000}"/>
    <cellStyle name="Heading2" xfId="17" xr:uid="{00000000-0005-0000-0000-00000D000000}"/>
    <cellStyle name="Heading3" xfId="18" xr:uid="{00000000-0005-0000-0000-00000E000000}"/>
    <cellStyle name="Heading4" xfId="19" xr:uid="{00000000-0005-0000-0000-00000F000000}"/>
    <cellStyle name="Name1" xfId="20" xr:uid="{00000000-0005-0000-0000-000010000000}"/>
    <cellStyle name="Name2" xfId="21" xr:uid="{00000000-0005-0000-0000-000011000000}"/>
    <cellStyle name="Name3" xfId="22" xr:uid="{00000000-0005-0000-0000-000012000000}"/>
    <cellStyle name="Name4" xfId="23" xr:uid="{00000000-0005-0000-0000-000013000000}"/>
    <cellStyle name="Name5" xfId="24" xr:uid="{00000000-0005-0000-0000-000014000000}"/>
    <cellStyle name="Normal 5" xfId="25" xr:uid="{00000000-0005-0000-0000-000015000000}"/>
    <cellStyle name="Normal 6" xfId="26" xr:uid="{00000000-0005-0000-0000-000016000000}"/>
    <cellStyle name="Normal_формы ПР утвержденные" xfId="27" xr:uid="{00000000-0005-0000-0000-000017000000}"/>
    <cellStyle name="Title1" xfId="28" xr:uid="{00000000-0005-0000-0000-000018000000}"/>
    <cellStyle name="TitleCol1" xfId="29" xr:uid="{00000000-0005-0000-0000-000019000000}"/>
    <cellStyle name="TitleCol2" xfId="30" xr:uid="{00000000-0005-0000-0000-00001A000000}"/>
    <cellStyle name="White1" xfId="31" xr:uid="{00000000-0005-0000-0000-00001B000000}"/>
    <cellStyle name="White2" xfId="32" xr:uid="{00000000-0005-0000-0000-00001C000000}"/>
    <cellStyle name="White3" xfId="33" xr:uid="{00000000-0005-0000-0000-00001D000000}"/>
    <cellStyle name="White4" xfId="34" xr:uid="{00000000-0005-0000-0000-00001E000000}"/>
    <cellStyle name="White5" xfId="35" xr:uid="{00000000-0005-0000-0000-00001F000000}"/>
    <cellStyle name="КАНДАГАЧ тел3-33-96" xfId="36" xr:uid="{00000000-0005-0000-0000-000020000000}"/>
    <cellStyle name="Обычный" xfId="0" builtinId="0"/>
    <cellStyle name="Обычный 10" xfId="37" xr:uid="{00000000-0005-0000-0000-000022000000}"/>
    <cellStyle name="Обычный 11" xfId="38" xr:uid="{00000000-0005-0000-0000-000023000000}"/>
    <cellStyle name="Обычный 12" xfId="39" xr:uid="{00000000-0005-0000-0000-000024000000}"/>
    <cellStyle name="Обычный 14" xfId="40" xr:uid="{00000000-0005-0000-0000-000025000000}"/>
    <cellStyle name="Обычный 15" xfId="41" xr:uid="{00000000-0005-0000-0000-000026000000}"/>
    <cellStyle name="Обычный 16" xfId="42" xr:uid="{00000000-0005-0000-0000-000027000000}"/>
    <cellStyle name="Обычный 17" xfId="43" xr:uid="{00000000-0005-0000-0000-000028000000}"/>
    <cellStyle name="Обычный 18" xfId="44" xr:uid="{00000000-0005-0000-0000-000029000000}"/>
    <cellStyle name="Обычный 19" xfId="45" xr:uid="{00000000-0005-0000-0000-00002A000000}"/>
    <cellStyle name="Обычный 2" xfId="1" xr:uid="{00000000-0005-0000-0000-00002B000000}"/>
    <cellStyle name="Обычный 2 2" xfId="46" xr:uid="{00000000-0005-0000-0000-00002C000000}"/>
    <cellStyle name="Обычный 20" xfId="47" xr:uid="{00000000-0005-0000-0000-00002D000000}"/>
    <cellStyle name="Обычный 24" xfId="48" xr:uid="{00000000-0005-0000-0000-00002E000000}"/>
    <cellStyle name="Обычный 26" xfId="49" xr:uid="{00000000-0005-0000-0000-00002F000000}"/>
    <cellStyle name="Обычный 26 2" xfId="50" xr:uid="{00000000-0005-0000-0000-000030000000}"/>
    <cellStyle name="Обычный 3" xfId="2" xr:uid="{00000000-0005-0000-0000-000031000000}"/>
    <cellStyle name="Обычный 3 2" xfId="51" xr:uid="{00000000-0005-0000-0000-000032000000}"/>
    <cellStyle name="Обычный 3 4" xfId="52" xr:uid="{00000000-0005-0000-0000-000033000000}"/>
    <cellStyle name="Обычный 32" xfId="53" xr:uid="{00000000-0005-0000-0000-000034000000}"/>
    <cellStyle name="Обычный 33" xfId="54" xr:uid="{00000000-0005-0000-0000-000035000000}"/>
    <cellStyle name="Обычный 34" xfId="55" xr:uid="{00000000-0005-0000-0000-000036000000}"/>
    <cellStyle name="Обычный 35" xfId="56" xr:uid="{00000000-0005-0000-0000-000037000000}"/>
    <cellStyle name="Обычный 4" xfId="57" xr:uid="{00000000-0005-0000-0000-000038000000}"/>
    <cellStyle name="Обычный 4 5" xfId="58" xr:uid="{00000000-0005-0000-0000-000039000000}"/>
    <cellStyle name="Обычный 5" xfId="70" xr:uid="{00000000-0005-0000-0000-00003A000000}"/>
    <cellStyle name="Обычный 7" xfId="59" xr:uid="{00000000-0005-0000-0000-00003B000000}"/>
    <cellStyle name="Обычный 7 6" xfId="60" xr:uid="{00000000-0005-0000-0000-00003C000000}"/>
    <cellStyle name="Обычный 7 7" xfId="61" xr:uid="{00000000-0005-0000-0000-00003D000000}"/>
    <cellStyle name="Обычный 8" xfId="62" xr:uid="{00000000-0005-0000-0000-00003E000000}"/>
    <cellStyle name="Обычный 9 8" xfId="63" xr:uid="{00000000-0005-0000-0000-00003F000000}"/>
    <cellStyle name="Обычный 9 9" xfId="64" xr:uid="{00000000-0005-0000-0000-000040000000}"/>
    <cellStyle name="Стиль 1" xfId="65" xr:uid="{00000000-0005-0000-0000-000041000000}"/>
    <cellStyle name="Стиль 1 2" xfId="66" xr:uid="{00000000-0005-0000-0000-000042000000}"/>
    <cellStyle name="Финансовый 2" xfId="3" xr:uid="{00000000-0005-0000-0000-000043000000}"/>
    <cellStyle name="Финансовый 2 2" xfId="71" xr:uid="{00000000-0005-0000-0000-000044000000}"/>
    <cellStyle name="Финансовый 7" xfId="67" xr:uid="{00000000-0005-0000-0000-000045000000}"/>
    <cellStyle name="Финансовый 7 2" xfId="72" xr:uid="{00000000-0005-0000-0000-000046000000}"/>
    <cellStyle name="Финансовый 8" xfId="68" xr:uid="{00000000-0005-0000-0000-000047000000}"/>
    <cellStyle name="Финансовый 8 2" xfId="73" xr:uid="{00000000-0005-0000-0000-000048000000}"/>
    <cellStyle name="Финансовый 9" xfId="69" xr:uid="{00000000-0005-0000-0000-000049000000}"/>
    <cellStyle name="Финансовый 9 2" xfId="74" xr:uid="{00000000-0005-0000-0000-00004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B8DB1-7A79-4371-9095-8E7B1429871C}">
  <sheetPr>
    <pageSetUpPr fitToPage="1"/>
  </sheetPr>
  <dimension ref="A1:AA72"/>
  <sheetViews>
    <sheetView tabSelected="1" view="pageBreakPreview" zoomScale="55" zoomScaleNormal="55" zoomScaleSheetLayoutView="55" workbookViewId="0">
      <pane ySplit="14" topLeftCell="A66" activePane="bottomLeft" state="frozen"/>
      <selection pane="bottomLeft" activeCell="M66" sqref="M66"/>
    </sheetView>
  </sheetViews>
  <sheetFormatPr defaultRowHeight="21"/>
  <cols>
    <col min="1" max="1" width="10.5703125" style="39" customWidth="1"/>
    <col min="2" max="2" width="24.5703125" style="13" customWidth="1"/>
    <col min="3" max="3" width="12.5703125" style="13" customWidth="1"/>
    <col min="4" max="4" width="39.28515625" style="13" customWidth="1"/>
    <col min="5" max="5" width="30.7109375" style="13" customWidth="1"/>
    <col min="6" max="6" width="44.140625" style="13" customWidth="1"/>
    <col min="7" max="7" width="46.85546875" style="13" customWidth="1"/>
    <col min="8" max="8" width="48.5703125" style="13" customWidth="1"/>
    <col min="9" max="9" width="42.28515625" style="31" customWidth="1"/>
    <col min="10" max="10" width="15.42578125" style="31" customWidth="1"/>
    <col min="11" max="11" width="30" style="31" bestFit="1" customWidth="1"/>
    <col min="12" max="12" width="38" style="40" customWidth="1"/>
    <col min="13" max="14" width="28" style="40" customWidth="1"/>
    <col min="15" max="15" width="30.85546875" style="40" customWidth="1"/>
    <col min="16" max="16" width="28" style="40" customWidth="1"/>
    <col min="17" max="17" width="23.85546875" style="31" customWidth="1"/>
    <col min="18" max="18" width="53.5703125" style="31" customWidth="1"/>
    <col min="19" max="19" width="29.85546875" style="13" customWidth="1"/>
    <col min="20" max="20" width="19.28515625" style="13" customWidth="1"/>
    <col min="21" max="21" width="35.5703125" style="13" customWidth="1"/>
    <col min="22" max="22" width="35.42578125" style="13" customWidth="1"/>
    <col min="23" max="23" width="19" style="13" customWidth="1"/>
    <col min="24" max="24" width="23.7109375" style="13" customWidth="1"/>
    <col min="25" max="25" width="52" style="13" customWidth="1"/>
    <col min="26" max="27" width="9.140625" style="14"/>
    <col min="28" max="28" width="16.28515625" style="14" customWidth="1"/>
    <col min="29" max="261" width="9.140625" style="14"/>
    <col min="262" max="262" width="5.28515625" style="14" customWidth="1"/>
    <col min="263" max="263" width="14.5703125" style="14" bestFit="1" customWidth="1"/>
    <col min="264" max="264" width="15.42578125" style="14" bestFit="1" customWidth="1"/>
    <col min="265" max="265" width="19.28515625" style="14" bestFit="1" customWidth="1"/>
    <col min="266" max="266" width="19.5703125" style="14" customWidth="1"/>
    <col min="267" max="267" width="22.28515625" style="14" customWidth="1"/>
    <col min="268" max="268" width="22.7109375" style="14" customWidth="1"/>
    <col min="269" max="269" width="34.42578125" style="14" customWidth="1"/>
    <col min="270" max="270" width="31.140625" style="14" customWidth="1"/>
    <col min="271" max="271" width="33.42578125" style="14" customWidth="1"/>
    <col min="272" max="272" width="32.85546875" style="14" customWidth="1"/>
    <col min="273" max="273" width="14" style="14" bestFit="1" customWidth="1"/>
    <col min="274" max="274" width="10.7109375" style="14" customWidth="1"/>
    <col min="275" max="275" width="6.28515625" style="14" customWidth="1"/>
    <col min="276" max="276" width="13.85546875" style="14" customWidth="1"/>
    <col min="277" max="277" width="15" style="14" customWidth="1"/>
    <col min="278" max="278" width="8.42578125" style="14" customWidth="1"/>
    <col min="279" max="279" width="22.7109375" style="14" customWidth="1"/>
    <col min="280" max="280" width="19.28515625" style="14" customWidth="1"/>
    <col min="281" max="281" width="20.5703125" style="14" customWidth="1"/>
    <col min="282" max="283" width="9.140625" style="14"/>
    <col min="284" max="284" width="16.28515625" style="14" customWidth="1"/>
    <col min="285" max="517" width="9.140625" style="14"/>
    <col min="518" max="518" width="5.28515625" style="14" customWidth="1"/>
    <col min="519" max="519" width="14.5703125" style="14" bestFit="1" customWidth="1"/>
    <col min="520" max="520" width="15.42578125" style="14" bestFit="1" customWidth="1"/>
    <col min="521" max="521" width="19.28515625" style="14" bestFit="1" customWidth="1"/>
    <col min="522" max="522" width="19.5703125" style="14" customWidth="1"/>
    <col min="523" max="523" width="22.28515625" style="14" customWidth="1"/>
    <col min="524" max="524" width="22.7109375" style="14" customWidth="1"/>
    <col min="525" max="525" width="34.42578125" style="14" customWidth="1"/>
    <col min="526" max="526" width="31.140625" style="14" customWidth="1"/>
    <col min="527" max="527" width="33.42578125" style="14" customWidth="1"/>
    <col min="528" max="528" width="32.85546875" style="14" customWidth="1"/>
    <col min="529" max="529" width="14" style="14" bestFit="1" customWidth="1"/>
    <col min="530" max="530" width="10.7109375" style="14" customWidth="1"/>
    <col min="531" max="531" width="6.28515625" style="14" customWidth="1"/>
    <col min="532" max="532" width="13.85546875" style="14" customWidth="1"/>
    <col min="533" max="533" width="15" style="14" customWidth="1"/>
    <col min="534" max="534" width="8.42578125" style="14" customWidth="1"/>
    <col min="535" max="535" width="22.7109375" style="14" customWidth="1"/>
    <col min="536" max="536" width="19.28515625" style="14" customWidth="1"/>
    <col min="537" max="537" width="20.5703125" style="14" customWidth="1"/>
    <col min="538" max="539" width="9.140625" style="14"/>
    <col min="540" max="540" width="16.28515625" style="14" customWidth="1"/>
    <col min="541" max="773" width="9.140625" style="14"/>
    <col min="774" max="774" width="5.28515625" style="14" customWidth="1"/>
    <col min="775" max="775" width="14.5703125" style="14" bestFit="1" customWidth="1"/>
    <col min="776" max="776" width="15.42578125" style="14" bestFit="1" customWidth="1"/>
    <col min="777" max="777" width="19.28515625" style="14" bestFit="1" customWidth="1"/>
    <col min="778" max="778" width="19.5703125" style="14" customWidth="1"/>
    <col min="779" max="779" width="22.28515625" style="14" customWidth="1"/>
    <col min="780" max="780" width="22.7109375" style="14" customWidth="1"/>
    <col min="781" max="781" width="34.42578125" style="14" customWidth="1"/>
    <col min="782" max="782" width="31.140625" style="14" customWidth="1"/>
    <col min="783" max="783" width="33.42578125" style="14" customWidth="1"/>
    <col min="784" max="784" width="32.85546875" style="14" customWidth="1"/>
    <col min="785" max="785" width="14" style="14" bestFit="1" customWidth="1"/>
    <col min="786" max="786" width="10.7109375" style="14" customWidth="1"/>
    <col min="787" max="787" width="6.28515625" style="14" customWidth="1"/>
    <col min="788" max="788" width="13.85546875" style="14" customWidth="1"/>
    <col min="789" max="789" width="15" style="14" customWidth="1"/>
    <col min="790" max="790" width="8.42578125" style="14" customWidth="1"/>
    <col min="791" max="791" width="22.7109375" style="14" customWidth="1"/>
    <col min="792" max="792" width="19.28515625" style="14" customWidth="1"/>
    <col min="793" max="793" width="20.5703125" style="14" customWidth="1"/>
    <col min="794" max="795" width="9.140625" style="14"/>
    <col min="796" max="796" width="16.28515625" style="14" customWidth="1"/>
    <col min="797" max="1029" width="9.140625" style="14"/>
    <col min="1030" max="1030" width="5.28515625" style="14" customWidth="1"/>
    <col min="1031" max="1031" width="14.5703125" style="14" bestFit="1" customWidth="1"/>
    <col min="1032" max="1032" width="15.42578125" style="14" bestFit="1" customWidth="1"/>
    <col min="1033" max="1033" width="19.28515625" style="14" bestFit="1" customWidth="1"/>
    <col min="1034" max="1034" width="19.5703125" style="14" customWidth="1"/>
    <col min="1035" max="1035" width="22.28515625" style="14" customWidth="1"/>
    <col min="1036" max="1036" width="22.7109375" style="14" customWidth="1"/>
    <col min="1037" max="1037" width="34.42578125" style="14" customWidth="1"/>
    <col min="1038" max="1038" width="31.140625" style="14" customWidth="1"/>
    <col min="1039" max="1039" width="33.42578125" style="14" customWidth="1"/>
    <col min="1040" max="1040" width="32.85546875" style="14" customWidth="1"/>
    <col min="1041" max="1041" width="14" style="14" bestFit="1" customWidth="1"/>
    <col min="1042" max="1042" width="10.7109375" style="14" customWidth="1"/>
    <col min="1043" max="1043" width="6.28515625" style="14" customWidth="1"/>
    <col min="1044" max="1044" width="13.85546875" style="14" customWidth="1"/>
    <col min="1045" max="1045" width="15" style="14" customWidth="1"/>
    <col min="1046" max="1046" width="8.42578125" style="14" customWidth="1"/>
    <col min="1047" max="1047" width="22.7109375" style="14" customWidth="1"/>
    <col min="1048" max="1048" width="19.28515625" style="14" customWidth="1"/>
    <col min="1049" max="1049" width="20.5703125" style="14" customWidth="1"/>
    <col min="1050" max="1051" width="9.140625" style="14"/>
    <col min="1052" max="1052" width="16.28515625" style="14" customWidth="1"/>
    <col min="1053" max="1285" width="9.140625" style="14"/>
    <col min="1286" max="1286" width="5.28515625" style="14" customWidth="1"/>
    <col min="1287" max="1287" width="14.5703125" style="14" bestFit="1" customWidth="1"/>
    <col min="1288" max="1288" width="15.42578125" style="14" bestFit="1" customWidth="1"/>
    <col min="1289" max="1289" width="19.28515625" style="14" bestFit="1" customWidth="1"/>
    <col min="1290" max="1290" width="19.5703125" style="14" customWidth="1"/>
    <col min="1291" max="1291" width="22.28515625" style="14" customWidth="1"/>
    <col min="1292" max="1292" width="22.7109375" style="14" customWidth="1"/>
    <col min="1293" max="1293" width="34.42578125" style="14" customWidth="1"/>
    <col min="1294" max="1294" width="31.140625" style="14" customWidth="1"/>
    <col min="1295" max="1295" width="33.42578125" style="14" customWidth="1"/>
    <col min="1296" max="1296" width="32.85546875" style="14" customWidth="1"/>
    <col min="1297" max="1297" width="14" style="14" bestFit="1" customWidth="1"/>
    <col min="1298" max="1298" width="10.7109375" style="14" customWidth="1"/>
    <col min="1299" max="1299" width="6.28515625" style="14" customWidth="1"/>
    <col min="1300" max="1300" width="13.85546875" style="14" customWidth="1"/>
    <col min="1301" max="1301" width="15" style="14" customWidth="1"/>
    <col min="1302" max="1302" width="8.42578125" style="14" customWidth="1"/>
    <col min="1303" max="1303" width="22.7109375" style="14" customWidth="1"/>
    <col min="1304" max="1304" width="19.28515625" style="14" customWidth="1"/>
    <col min="1305" max="1305" width="20.5703125" style="14" customWidth="1"/>
    <col min="1306" max="1307" width="9.140625" style="14"/>
    <col min="1308" max="1308" width="16.28515625" style="14" customWidth="1"/>
    <col min="1309" max="1541" width="9.140625" style="14"/>
    <col min="1542" max="1542" width="5.28515625" style="14" customWidth="1"/>
    <col min="1543" max="1543" width="14.5703125" style="14" bestFit="1" customWidth="1"/>
    <col min="1544" max="1544" width="15.42578125" style="14" bestFit="1" customWidth="1"/>
    <col min="1545" max="1545" width="19.28515625" style="14" bestFit="1" customWidth="1"/>
    <col min="1546" max="1546" width="19.5703125" style="14" customWidth="1"/>
    <col min="1547" max="1547" width="22.28515625" style="14" customWidth="1"/>
    <col min="1548" max="1548" width="22.7109375" style="14" customWidth="1"/>
    <col min="1549" max="1549" width="34.42578125" style="14" customWidth="1"/>
    <col min="1550" max="1550" width="31.140625" style="14" customWidth="1"/>
    <col min="1551" max="1551" width="33.42578125" style="14" customWidth="1"/>
    <col min="1552" max="1552" width="32.85546875" style="14" customWidth="1"/>
    <col min="1553" max="1553" width="14" style="14" bestFit="1" customWidth="1"/>
    <col min="1554" max="1554" width="10.7109375" style="14" customWidth="1"/>
    <col min="1555" max="1555" width="6.28515625" style="14" customWidth="1"/>
    <col min="1556" max="1556" width="13.85546875" style="14" customWidth="1"/>
    <col min="1557" max="1557" width="15" style="14" customWidth="1"/>
    <col min="1558" max="1558" width="8.42578125" style="14" customWidth="1"/>
    <col min="1559" max="1559" width="22.7109375" style="14" customWidth="1"/>
    <col min="1560" max="1560" width="19.28515625" style="14" customWidth="1"/>
    <col min="1561" max="1561" width="20.5703125" style="14" customWidth="1"/>
    <col min="1562" max="1563" width="9.140625" style="14"/>
    <col min="1564" max="1564" width="16.28515625" style="14" customWidth="1"/>
    <col min="1565" max="1797" width="9.140625" style="14"/>
    <col min="1798" max="1798" width="5.28515625" style="14" customWidth="1"/>
    <col min="1799" max="1799" width="14.5703125" style="14" bestFit="1" customWidth="1"/>
    <col min="1800" max="1800" width="15.42578125" style="14" bestFit="1" customWidth="1"/>
    <col min="1801" max="1801" width="19.28515625" style="14" bestFit="1" customWidth="1"/>
    <col min="1802" max="1802" width="19.5703125" style="14" customWidth="1"/>
    <col min="1803" max="1803" width="22.28515625" style="14" customWidth="1"/>
    <col min="1804" max="1804" width="22.7109375" style="14" customWidth="1"/>
    <col min="1805" max="1805" width="34.42578125" style="14" customWidth="1"/>
    <col min="1806" max="1806" width="31.140625" style="14" customWidth="1"/>
    <col min="1807" max="1807" width="33.42578125" style="14" customWidth="1"/>
    <col min="1808" max="1808" width="32.85546875" style="14" customWidth="1"/>
    <col min="1809" max="1809" width="14" style="14" bestFit="1" customWidth="1"/>
    <col min="1810" max="1810" width="10.7109375" style="14" customWidth="1"/>
    <col min="1811" max="1811" width="6.28515625" style="14" customWidth="1"/>
    <col min="1812" max="1812" width="13.85546875" style="14" customWidth="1"/>
    <col min="1813" max="1813" width="15" style="14" customWidth="1"/>
    <col min="1814" max="1814" width="8.42578125" style="14" customWidth="1"/>
    <col min="1815" max="1815" width="22.7109375" style="14" customWidth="1"/>
    <col min="1816" max="1816" width="19.28515625" style="14" customWidth="1"/>
    <col min="1817" max="1817" width="20.5703125" style="14" customWidth="1"/>
    <col min="1818" max="1819" width="9.140625" style="14"/>
    <col min="1820" max="1820" width="16.28515625" style="14" customWidth="1"/>
    <col min="1821" max="2053" width="9.140625" style="14"/>
    <col min="2054" max="2054" width="5.28515625" style="14" customWidth="1"/>
    <col min="2055" max="2055" width="14.5703125" style="14" bestFit="1" customWidth="1"/>
    <col min="2056" max="2056" width="15.42578125" style="14" bestFit="1" customWidth="1"/>
    <col min="2057" max="2057" width="19.28515625" style="14" bestFit="1" customWidth="1"/>
    <col min="2058" max="2058" width="19.5703125" style="14" customWidth="1"/>
    <col min="2059" max="2059" width="22.28515625" style="14" customWidth="1"/>
    <col min="2060" max="2060" width="22.7109375" style="14" customWidth="1"/>
    <col min="2061" max="2061" width="34.42578125" style="14" customWidth="1"/>
    <col min="2062" max="2062" width="31.140625" style="14" customWidth="1"/>
    <col min="2063" max="2063" width="33.42578125" style="14" customWidth="1"/>
    <col min="2064" max="2064" width="32.85546875" style="14" customWidth="1"/>
    <col min="2065" max="2065" width="14" style="14" bestFit="1" customWidth="1"/>
    <col min="2066" max="2066" width="10.7109375" style="14" customWidth="1"/>
    <col min="2067" max="2067" width="6.28515625" style="14" customWidth="1"/>
    <col min="2068" max="2068" width="13.85546875" style="14" customWidth="1"/>
    <col min="2069" max="2069" width="15" style="14" customWidth="1"/>
    <col min="2070" max="2070" width="8.42578125" style="14" customWidth="1"/>
    <col min="2071" max="2071" width="22.7109375" style="14" customWidth="1"/>
    <col min="2072" max="2072" width="19.28515625" style="14" customWidth="1"/>
    <col min="2073" max="2073" width="20.5703125" style="14" customWidth="1"/>
    <col min="2074" max="2075" width="9.140625" style="14"/>
    <col min="2076" max="2076" width="16.28515625" style="14" customWidth="1"/>
    <col min="2077" max="2309" width="9.140625" style="14"/>
    <col min="2310" max="2310" width="5.28515625" style="14" customWidth="1"/>
    <col min="2311" max="2311" width="14.5703125" style="14" bestFit="1" customWidth="1"/>
    <col min="2312" max="2312" width="15.42578125" style="14" bestFit="1" customWidth="1"/>
    <col min="2313" max="2313" width="19.28515625" style="14" bestFit="1" customWidth="1"/>
    <col min="2314" max="2314" width="19.5703125" style="14" customWidth="1"/>
    <col min="2315" max="2315" width="22.28515625" style="14" customWidth="1"/>
    <col min="2316" max="2316" width="22.7109375" style="14" customWidth="1"/>
    <col min="2317" max="2317" width="34.42578125" style="14" customWidth="1"/>
    <col min="2318" max="2318" width="31.140625" style="14" customWidth="1"/>
    <col min="2319" max="2319" width="33.42578125" style="14" customWidth="1"/>
    <col min="2320" max="2320" width="32.85546875" style="14" customWidth="1"/>
    <col min="2321" max="2321" width="14" style="14" bestFit="1" customWidth="1"/>
    <col min="2322" max="2322" width="10.7109375" style="14" customWidth="1"/>
    <col min="2323" max="2323" width="6.28515625" style="14" customWidth="1"/>
    <col min="2324" max="2324" width="13.85546875" style="14" customWidth="1"/>
    <col min="2325" max="2325" width="15" style="14" customWidth="1"/>
    <col min="2326" max="2326" width="8.42578125" style="14" customWidth="1"/>
    <col min="2327" max="2327" width="22.7109375" style="14" customWidth="1"/>
    <col min="2328" max="2328" width="19.28515625" style="14" customWidth="1"/>
    <col min="2329" max="2329" width="20.5703125" style="14" customWidth="1"/>
    <col min="2330" max="2331" width="9.140625" style="14"/>
    <col min="2332" max="2332" width="16.28515625" style="14" customWidth="1"/>
    <col min="2333" max="2565" width="9.140625" style="14"/>
    <col min="2566" max="2566" width="5.28515625" style="14" customWidth="1"/>
    <col min="2567" max="2567" width="14.5703125" style="14" bestFit="1" customWidth="1"/>
    <col min="2568" max="2568" width="15.42578125" style="14" bestFit="1" customWidth="1"/>
    <col min="2569" max="2569" width="19.28515625" style="14" bestFit="1" customWidth="1"/>
    <col min="2570" max="2570" width="19.5703125" style="14" customWidth="1"/>
    <col min="2571" max="2571" width="22.28515625" style="14" customWidth="1"/>
    <col min="2572" max="2572" width="22.7109375" style="14" customWidth="1"/>
    <col min="2573" max="2573" width="34.42578125" style="14" customWidth="1"/>
    <col min="2574" max="2574" width="31.140625" style="14" customWidth="1"/>
    <col min="2575" max="2575" width="33.42578125" style="14" customWidth="1"/>
    <col min="2576" max="2576" width="32.85546875" style="14" customWidth="1"/>
    <col min="2577" max="2577" width="14" style="14" bestFit="1" customWidth="1"/>
    <col min="2578" max="2578" width="10.7109375" style="14" customWidth="1"/>
    <col min="2579" max="2579" width="6.28515625" style="14" customWidth="1"/>
    <col min="2580" max="2580" width="13.85546875" style="14" customWidth="1"/>
    <col min="2581" max="2581" width="15" style="14" customWidth="1"/>
    <col min="2582" max="2582" width="8.42578125" style="14" customWidth="1"/>
    <col min="2583" max="2583" width="22.7109375" style="14" customWidth="1"/>
    <col min="2584" max="2584" width="19.28515625" style="14" customWidth="1"/>
    <col min="2585" max="2585" width="20.5703125" style="14" customWidth="1"/>
    <col min="2586" max="2587" width="9.140625" style="14"/>
    <col min="2588" max="2588" width="16.28515625" style="14" customWidth="1"/>
    <col min="2589" max="2821" width="9.140625" style="14"/>
    <col min="2822" max="2822" width="5.28515625" style="14" customWidth="1"/>
    <col min="2823" max="2823" width="14.5703125" style="14" bestFit="1" customWidth="1"/>
    <col min="2824" max="2824" width="15.42578125" style="14" bestFit="1" customWidth="1"/>
    <col min="2825" max="2825" width="19.28515625" style="14" bestFit="1" customWidth="1"/>
    <col min="2826" max="2826" width="19.5703125" style="14" customWidth="1"/>
    <col min="2827" max="2827" width="22.28515625" style="14" customWidth="1"/>
    <col min="2828" max="2828" width="22.7109375" style="14" customWidth="1"/>
    <col min="2829" max="2829" width="34.42578125" style="14" customWidth="1"/>
    <col min="2830" max="2830" width="31.140625" style="14" customWidth="1"/>
    <col min="2831" max="2831" width="33.42578125" style="14" customWidth="1"/>
    <col min="2832" max="2832" width="32.85546875" style="14" customWidth="1"/>
    <col min="2833" max="2833" width="14" style="14" bestFit="1" customWidth="1"/>
    <col min="2834" max="2834" width="10.7109375" style="14" customWidth="1"/>
    <col min="2835" max="2835" width="6.28515625" style="14" customWidth="1"/>
    <col min="2836" max="2836" width="13.85546875" style="14" customWidth="1"/>
    <col min="2837" max="2837" width="15" style="14" customWidth="1"/>
    <col min="2838" max="2838" width="8.42578125" style="14" customWidth="1"/>
    <col min="2839" max="2839" width="22.7109375" style="14" customWidth="1"/>
    <col min="2840" max="2840" width="19.28515625" style="14" customWidth="1"/>
    <col min="2841" max="2841" width="20.5703125" style="14" customWidth="1"/>
    <col min="2842" max="2843" width="9.140625" style="14"/>
    <col min="2844" max="2844" width="16.28515625" style="14" customWidth="1"/>
    <col min="2845" max="3077" width="9.140625" style="14"/>
    <col min="3078" max="3078" width="5.28515625" style="14" customWidth="1"/>
    <col min="3079" max="3079" width="14.5703125" style="14" bestFit="1" customWidth="1"/>
    <col min="3080" max="3080" width="15.42578125" style="14" bestFit="1" customWidth="1"/>
    <col min="3081" max="3081" width="19.28515625" style="14" bestFit="1" customWidth="1"/>
    <col min="3082" max="3082" width="19.5703125" style="14" customWidth="1"/>
    <col min="3083" max="3083" width="22.28515625" style="14" customWidth="1"/>
    <col min="3084" max="3084" width="22.7109375" style="14" customWidth="1"/>
    <col min="3085" max="3085" width="34.42578125" style="14" customWidth="1"/>
    <col min="3086" max="3086" width="31.140625" style="14" customWidth="1"/>
    <col min="3087" max="3087" width="33.42578125" style="14" customWidth="1"/>
    <col min="3088" max="3088" width="32.85546875" style="14" customWidth="1"/>
    <col min="3089" max="3089" width="14" style="14" bestFit="1" customWidth="1"/>
    <col min="3090" max="3090" width="10.7109375" style="14" customWidth="1"/>
    <col min="3091" max="3091" width="6.28515625" style="14" customWidth="1"/>
    <col min="3092" max="3092" width="13.85546875" style="14" customWidth="1"/>
    <col min="3093" max="3093" width="15" style="14" customWidth="1"/>
    <col min="3094" max="3094" width="8.42578125" style="14" customWidth="1"/>
    <col min="3095" max="3095" width="22.7109375" style="14" customWidth="1"/>
    <col min="3096" max="3096" width="19.28515625" style="14" customWidth="1"/>
    <col min="3097" max="3097" width="20.5703125" style="14" customWidth="1"/>
    <col min="3098" max="3099" width="9.140625" style="14"/>
    <col min="3100" max="3100" width="16.28515625" style="14" customWidth="1"/>
    <col min="3101" max="3333" width="9.140625" style="14"/>
    <col min="3334" max="3334" width="5.28515625" style="14" customWidth="1"/>
    <col min="3335" max="3335" width="14.5703125" style="14" bestFit="1" customWidth="1"/>
    <col min="3336" max="3336" width="15.42578125" style="14" bestFit="1" customWidth="1"/>
    <col min="3337" max="3337" width="19.28515625" style="14" bestFit="1" customWidth="1"/>
    <col min="3338" max="3338" width="19.5703125" style="14" customWidth="1"/>
    <col min="3339" max="3339" width="22.28515625" style="14" customWidth="1"/>
    <col min="3340" max="3340" width="22.7109375" style="14" customWidth="1"/>
    <col min="3341" max="3341" width="34.42578125" style="14" customWidth="1"/>
    <col min="3342" max="3342" width="31.140625" style="14" customWidth="1"/>
    <col min="3343" max="3343" width="33.42578125" style="14" customWidth="1"/>
    <col min="3344" max="3344" width="32.85546875" style="14" customWidth="1"/>
    <col min="3345" max="3345" width="14" style="14" bestFit="1" customWidth="1"/>
    <col min="3346" max="3346" width="10.7109375" style="14" customWidth="1"/>
    <col min="3347" max="3347" width="6.28515625" style="14" customWidth="1"/>
    <col min="3348" max="3348" width="13.85546875" style="14" customWidth="1"/>
    <col min="3349" max="3349" width="15" style="14" customWidth="1"/>
    <col min="3350" max="3350" width="8.42578125" style="14" customWidth="1"/>
    <col min="3351" max="3351" width="22.7109375" style="14" customWidth="1"/>
    <col min="3352" max="3352" width="19.28515625" style="14" customWidth="1"/>
    <col min="3353" max="3353" width="20.5703125" style="14" customWidth="1"/>
    <col min="3354" max="3355" width="9.140625" style="14"/>
    <col min="3356" max="3356" width="16.28515625" style="14" customWidth="1"/>
    <col min="3357" max="3589" width="9.140625" style="14"/>
    <col min="3590" max="3590" width="5.28515625" style="14" customWidth="1"/>
    <col min="3591" max="3591" width="14.5703125" style="14" bestFit="1" customWidth="1"/>
    <col min="3592" max="3592" width="15.42578125" style="14" bestFit="1" customWidth="1"/>
    <col min="3593" max="3593" width="19.28515625" style="14" bestFit="1" customWidth="1"/>
    <col min="3594" max="3594" width="19.5703125" style="14" customWidth="1"/>
    <col min="3595" max="3595" width="22.28515625" style="14" customWidth="1"/>
    <col min="3596" max="3596" width="22.7109375" style="14" customWidth="1"/>
    <col min="3597" max="3597" width="34.42578125" style="14" customWidth="1"/>
    <col min="3598" max="3598" width="31.140625" style="14" customWidth="1"/>
    <col min="3599" max="3599" width="33.42578125" style="14" customWidth="1"/>
    <col min="3600" max="3600" width="32.85546875" style="14" customWidth="1"/>
    <col min="3601" max="3601" width="14" style="14" bestFit="1" customWidth="1"/>
    <col min="3602" max="3602" width="10.7109375" style="14" customWidth="1"/>
    <col min="3603" max="3603" width="6.28515625" style="14" customWidth="1"/>
    <col min="3604" max="3604" width="13.85546875" style="14" customWidth="1"/>
    <col min="3605" max="3605" width="15" style="14" customWidth="1"/>
    <col min="3606" max="3606" width="8.42578125" style="14" customWidth="1"/>
    <col min="3607" max="3607" width="22.7109375" style="14" customWidth="1"/>
    <col min="3608" max="3608" width="19.28515625" style="14" customWidth="1"/>
    <col min="3609" max="3609" width="20.5703125" style="14" customWidth="1"/>
    <col min="3610" max="3611" width="9.140625" style="14"/>
    <col min="3612" max="3612" width="16.28515625" style="14" customWidth="1"/>
    <col min="3613" max="3845" width="9.140625" style="14"/>
    <col min="3846" max="3846" width="5.28515625" style="14" customWidth="1"/>
    <col min="3847" max="3847" width="14.5703125" style="14" bestFit="1" customWidth="1"/>
    <col min="3848" max="3848" width="15.42578125" style="14" bestFit="1" customWidth="1"/>
    <col min="3849" max="3849" width="19.28515625" style="14" bestFit="1" customWidth="1"/>
    <col min="3850" max="3850" width="19.5703125" style="14" customWidth="1"/>
    <col min="3851" max="3851" width="22.28515625" style="14" customWidth="1"/>
    <col min="3852" max="3852" width="22.7109375" style="14" customWidth="1"/>
    <col min="3853" max="3853" width="34.42578125" style="14" customWidth="1"/>
    <col min="3854" max="3854" width="31.140625" style="14" customWidth="1"/>
    <col min="3855" max="3855" width="33.42578125" style="14" customWidth="1"/>
    <col min="3856" max="3856" width="32.85546875" style="14" customWidth="1"/>
    <col min="3857" max="3857" width="14" style="14" bestFit="1" customWidth="1"/>
    <col min="3858" max="3858" width="10.7109375" style="14" customWidth="1"/>
    <col min="3859" max="3859" width="6.28515625" style="14" customWidth="1"/>
    <col min="3860" max="3860" width="13.85546875" style="14" customWidth="1"/>
    <col min="3861" max="3861" width="15" style="14" customWidth="1"/>
    <col min="3862" max="3862" width="8.42578125" style="14" customWidth="1"/>
    <col min="3863" max="3863" width="22.7109375" style="14" customWidth="1"/>
    <col min="3864" max="3864" width="19.28515625" style="14" customWidth="1"/>
    <col min="3865" max="3865" width="20.5703125" style="14" customWidth="1"/>
    <col min="3866" max="3867" width="9.140625" style="14"/>
    <col min="3868" max="3868" width="16.28515625" style="14" customWidth="1"/>
    <col min="3869" max="4101" width="9.140625" style="14"/>
    <col min="4102" max="4102" width="5.28515625" style="14" customWidth="1"/>
    <col min="4103" max="4103" width="14.5703125" style="14" bestFit="1" customWidth="1"/>
    <col min="4104" max="4104" width="15.42578125" style="14" bestFit="1" customWidth="1"/>
    <col min="4105" max="4105" width="19.28515625" style="14" bestFit="1" customWidth="1"/>
    <col min="4106" max="4106" width="19.5703125" style="14" customWidth="1"/>
    <col min="4107" max="4107" width="22.28515625" style="14" customWidth="1"/>
    <col min="4108" max="4108" width="22.7109375" style="14" customWidth="1"/>
    <col min="4109" max="4109" width="34.42578125" style="14" customWidth="1"/>
    <col min="4110" max="4110" width="31.140625" style="14" customWidth="1"/>
    <col min="4111" max="4111" width="33.42578125" style="14" customWidth="1"/>
    <col min="4112" max="4112" width="32.85546875" style="14" customWidth="1"/>
    <col min="4113" max="4113" width="14" style="14" bestFit="1" customWidth="1"/>
    <col min="4114" max="4114" width="10.7109375" style="14" customWidth="1"/>
    <col min="4115" max="4115" width="6.28515625" style="14" customWidth="1"/>
    <col min="4116" max="4116" width="13.85546875" style="14" customWidth="1"/>
    <col min="4117" max="4117" width="15" style="14" customWidth="1"/>
    <col min="4118" max="4118" width="8.42578125" style="14" customWidth="1"/>
    <col min="4119" max="4119" width="22.7109375" style="14" customWidth="1"/>
    <col min="4120" max="4120" width="19.28515625" style="14" customWidth="1"/>
    <col min="4121" max="4121" width="20.5703125" style="14" customWidth="1"/>
    <col min="4122" max="4123" width="9.140625" style="14"/>
    <col min="4124" max="4124" width="16.28515625" style="14" customWidth="1"/>
    <col min="4125" max="4357" width="9.140625" style="14"/>
    <col min="4358" max="4358" width="5.28515625" style="14" customWidth="1"/>
    <col min="4359" max="4359" width="14.5703125" style="14" bestFit="1" customWidth="1"/>
    <col min="4360" max="4360" width="15.42578125" style="14" bestFit="1" customWidth="1"/>
    <col min="4361" max="4361" width="19.28515625" style="14" bestFit="1" customWidth="1"/>
    <col min="4362" max="4362" width="19.5703125" style="14" customWidth="1"/>
    <col min="4363" max="4363" width="22.28515625" style="14" customWidth="1"/>
    <col min="4364" max="4364" width="22.7109375" style="14" customWidth="1"/>
    <col min="4365" max="4365" width="34.42578125" style="14" customWidth="1"/>
    <col min="4366" max="4366" width="31.140625" style="14" customWidth="1"/>
    <col min="4367" max="4367" width="33.42578125" style="14" customWidth="1"/>
    <col min="4368" max="4368" width="32.85546875" style="14" customWidth="1"/>
    <col min="4369" max="4369" width="14" style="14" bestFit="1" customWidth="1"/>
    <col min="4370" max="4370" width="10.7109375" style="14" customWidth="1"/>
    <col min="4371" max="4371" width="6.28515625" style="14" customWidth="1"/>
    <col min="4372" max="4372" width="13.85546875" style="14" customWidth="1"/>
    <col min="4373" max="4373" width="15" style="14" customWidth="1"/>
    <col min="4374" max="4374" width="8.42578125" style="14" customWidth="1"/>
    <col min="4375" max="4375" width="22.7109375" style="14" customWidth="1"/>
    <col min="4376" max="4376" width="19.28515625" style="14" customWidth="1"/>
    <col min="4377" max="4377" width="20.5703125" style="14" customWidth="1"/>
    <col min="4378" max="4379" width="9.140625" style="14"/>
    <col min="4380" max="4380" width="16.28515625" style="14" customWidth="1"/>
    <col min="4381" max="4613" width="9.140625" style="14"/>
    <col min="4614" max="4614" width="5.28515625" style="14" customWidth="1"/>
    <col min="4615" max="4615" width="14.5703125" style="14" bestFit="1" customWidth="1"/>
    <col min="4616" max="4616" width="15.42578125" style="14" bestFit="1" customWidth="1"/>
    <col min="4617" max="4617" width="19.28515625" style="14" bestFit="1" customWidth="1"/>
    <col min="4618" max="4618" width="19.5703125" style="14" customWidth="1"/>
    <col min="4619" max="4619" width="22.28515625" style="14" customWidth="1"/>
    <col min="4620" max="4620" width="22.7109375" style="14" customWidth="1"/>
    <col min="4621" max="4621" width="34.42578125" style="14" customWidth="1"/>
    <col min="4622" max="4622" width="31.140625" style="14" customWidth="1"/>
    <col min="4623" max="4623" width="33.42578125" style="14" customWidth="1"/>
    <col min="4624" max="4624" width="32.85546875" style="14" customWidth="1"/>
    <col min="4625" max="4625" width="14" style="14" bestFit="1" customWidth="1"/>
    <col min="4626" max="4626" width="10.7109375" style="14" customWidth="1"/>
    <col min="4627" max="4627" width="6.28515625" style="14" customWidth="1"/>
    <col min="4628" max="4628" width="13.85546875" style="14" customWidth="1"/>
    <col min="4629" max="4629" width="15" style="14" customWidth="1"/>
    <col min="4630" max="4630" width="8.42578125" style="14" customWidth="1"/>
    <col min="4631" max="4631" width="22.7109375" style="14" customWidth="1"/>
    <col min="4632" max="4632" width="19.28515625" style="14" customWidth="1"/>
    <col min="4633" max="4633" width="20.5703125" style="14" customWidth="1"/>
    <col min="4634" max="4635" width="9.140625" style="14"/>
    <col min="4636" max="4636" width="16.28515625" style="14" customWidth="1"/>
    <col min="4637" max="4869" width="9.140625" style="14"/>
    <col min="4870" max="4870" width="5.28515625" style="14" customWidth="1"/>
    <col min="4871" max="4871" width="14.5703125" style="14" bestFit="1" customWidth="1"/>
    <col min="4872" max="4872" width="15.42578125" style="14" bestFit="1" customWidth="1"/>
    <col min="4873" max="4873" width="19.28515625" style="14" bestFit="1" customWidth="1"/>
    <col min="4874" max="4874" width="19.5703125" style="14" customWidth="1"/>
    <col min="4875" max="4875" width="22.28515625" style="14" customWidth="1"/>
    <col min="4876" max="4876" width="22.7109375" style="14" customWidth="1"/>
    <col min="4877" max="4877" width="34.42578125" style="14" customWidth="1"/>
    <col min="4878" max="4878" width="31.140625" style="14" customWidth="1"/>
    <col min="4879" max="4879" width="33.42578125" style="14" customWidth="1"/>
    <col min="4880" max="4880" width="32.85546875" style="14" customWidth="1"/>
    <col min="4881" max="4881" width="14" style="14" bestFit="1" customWidth="1"/>
    <col min="4882" max="4882" width="10.7109375" style="14" customWidth="1"/>
    <col min="4883" max="4883" width="6.28515625" style="14" customWidth="1"/>
    <col min="4884" max="4884" width="13.85546875" style="14" customWidth="1"/>
    <col min="4885" max="4885" width="15" style="14" customWidth="1"/>
    <col min="4886" max="4886" width="8.42578125" style="14" customWidth="1"/>
    <col min="4887" max="4887" width="22.7109375" style="14" customWidth="1"/>
    <col min="4888" max="4888" width="19.28515625" style="14" customWidth="1"/>
    <col min="4889" max="4889" width="20.5703125" style="14" customWidth="1"/>
    <col min="4890" max="4891" width="9.140625" style="14"/>
    <col min="4892" max="4892" width="16.28515625" style="14" customWidth="1"/>
    <col min="4893" max="5125" width="9.140625" style="14"/>
    <col min="5126" max="5126" width="5.28515625" style="14" customWidth="1"/>
    <col min="5127" max="5127" width="14.5703125" style="14" bestFit="1" customWidth="1"/>
    <col min="5128" max="5128" width="15.42578125" style="14" bestFit="1" customWidth="1"/>
    <col min="5129" max="5129" width="19.28515625" style="14" bestFit="1" customWidth="1"/>
    <col min="5130" max="5130" width="19.5703125" style="14" customWidth="1"/>
    <col min="5131" max="5131" width="22.28515625" style="14" customWidth="1"/>
    <col min="5132" max="5132" width="22.7109375" style="14" customWidth="1"/>
    <col min="5133" max="5133" width="34.42578125" style="14" customWidth="1"/>
    <col min="5134" max="5134" width="31.140625" style="14" customWidth="1"/>
    <col min="5135" max="5135" width="33.42578125" style="14" customWidth="1"/>
    <col min="5136" max="5136" width="32.85546875" style="14" customWidth="1"/>
    <col min="5137" max="5137" width="14" style="14" bestFit="1" customWidth="1"/>
    <col min="5138" max="5138" width="10.7109375" style="14" customWidth="1"/>
    <col min="5139" max="5139" width="6.28515625" style="14" customWidth="1"/>
    <col min="5140" max="5140" width="13.85546875" style="14" customWidth="1"/>
    <col min="5141" max="5141" width="15" style="14" customWidth="1"/>
    <col min="5142" max="5142" width="8.42578125" style="14" customWidth="1"/>
    <col min="5143" max="5143" width="22.7109375" style="14" customWidth="1"/>
    <col min="5144" max="5144" width="19.28515625" style="14" customWidth="1"/>
    <col min="5145" max="5145" width="20.5703125" style="14" customWidth="1"/>
    <col min="5146" max="5147" width="9.140625" style="14"/>
    <col min="5148" max="5148" width="16.28515625" style="14" customWidth="1"/>
    <col min="5149" max="5381" width="9.140625" style="14"/>
    <col min="5382" max="5382" width="5.28515625" style="14" customWidth="1"/>
    <col min="5383" max="5383" width="14.5703125" style="14" bestFit="1" customWidth="1"/>
    <col min="5384" max="5384" width="15.42578125" style="14" bestFit="1" customWidth="1"/>
    <col min="5385" max="5385" width="19.28515625" style="14" bestFit="1" customWidth="1"/>
    <col min="5386" max="5386" width="19.5703125" style="14" customWidth="1"/>
    <col min="5387" max="5387" width="22.28515625" style="14" customWidth="1"/>
    <col min="5388" max="5388" width="22.7109375" style="14" customWidth="1"/>
    <col min="5389" max="5389" width="34.42578125" style="14" customWidth="1"/>
    <col min="5390" max="5390" width="31.140625" style="14" customWidth="1"/>
    <col min="5391" max="5391" width="33.42578125" style="14" customWidth="1"/>
    <col min="5392" max="5392" width="32.85546875" style="14" customWidth="1"/>
    <col min="5393" max="5393" width="14" style="14" bestFit="1" customWidth="1"/>
    <col min="5394" max="5394" width="10.7109375" style="14" customWidth="1"/>
    <col min="5395" max="5395" width="6.28515625" style="14" customWidth="1"/>
    <col min="5396" max="5396" width="13.85546875" style="14" customWidth="1"/>
    <col min="5397" max="5397" width="15" style="14" customWidth="1"/>
    <col min="5398" max="5398" width="8.42578125" style="14" customWidth="1"/>
    <col min="5399" max="5399" width="22.7109375" style="14" customWidth="1"/>
    <col min="5400" max="5400" width="19.28515625" style="14" customWidth="1"/>
    <col min="5401" max="5401" width="20.5703125" style="14" customWidth="1"/>
    <col min="5402" max="5403" width="9.140625" style="14"/>
    <col min="5404" max="5404" width="16.28515625" style="14" customWidth="1"/>
    <col min="5405" max="5637" width="9.140625" style="14"/>
    <col min="5638" max="5638" width="5.28515625" style="14" customWidth="1"/>
    <col min="5639" max="5639" width="14.5703125" style="14" bestFit="1" customWidth="1"/>
    <col min="5640" max="5640" width="15.42578125" style="14" bestFit="1" customWidth="1"/>
    <col min="5641" max="5641" width="19.28515625" style="14" bestFit="1" customWidth="1"/>
    <col min="5642" max="5642" width="19.5703125" style="14" customWidth="1"/>
    <col min="5643" max="5643" width="22.28515625" style="14" customWidth="1"/>
    <col min="5644" max="5644" width="22.7109375" style="14" customWidth="1"/>
    <col min="5645" max="5645" width="34.42578125" style="14" customWidth="1"/>
    <col min="5646" max="5646" width="31.140625" style="14" customWidth="1"/>
    <col min="5647" max="5647" width="33.42578125" style="14" customWidth="1"/>
    <col min="5648" max="5648" width="32.85546875" style="14" customWidth="1"/>
    <col min="5649" max="5649" width="14" style="14" bestFit="1" customWidth="1"/>
    <col min="5650" max="5650" width="10.7109375" style="14" customWidth="1"/>
    <col min="5651" max="5651" width="6.28515625" style="14" customWidth="1"/>
    <col min="5652" max="5652" width="13.85546875" style="14" customWidth="1"/>
    <col min="5653" max="5653" width="15" style="14" customWidth="1"/>
    <col min="5654" max="5654" width="8.42578125" style="14" customWidth="1"/>
    <col min="5655" max="5655" width="22.7109375" style="14" customWidth="1"/>
    <col min="5656" max="5656" width="19.28515625" style="14" customWidth="1"/>
    <col min="5657" max="5657" width="20.5703125" style="14" customWidth="1"/>
    <col min="5658" max="5659" width="9.140625" style="14"/>
    <col min="5660" max="5660" width="16.28515625" style="14" customWidth="1"/>
    <col min="5661" max="5893" width="9.140625" style="14"/>
    <col min="5894" max="5894" width="5.28515625" style="14" customWidth="1"/>
    <col min="5895" max="5895" width="14.5703125" style="14" bestFit="1" customWidth="1"/>
    <col min="5896" max="5896" width="15.42578125" style="14" bestFit="1" customWidth="1"/>
    <col min="5897" max="5897" width="19.28515625" style="14" bestFit="1" customWidth="1"/>
    <col min="5898" max="5898" width="19.5703125" style="14" customWidth="1"/>
    <col min="5899" max="5899" width="22.28515625" style="14" customWidth="1"/>
    <col min="5900" max="5900" width="22.7109375" style="14" customWidth="1"/>
    <col min="5901" max="5901" width="34.42578125" style="14" customWidth="1"/>
    <col min="5902" max="5902" width="31.140625" style="14" customWidth="1"/>
    <col min="5903" max="5903" width="33.42578125" style="14" customWidth="1"/>
    <col min="5904" max="5904" width="32.85546875" style="14" customWidth="1"/>
    <col min="5905" max="5905" width="14" style="14" bestFit="1" customWidth="1"/>
    <col min="5906" max="5906" width="10.7109375" style="14" customWidth="1"/>
    <col min="5907" max="5907" width="6.28515625" style="14" customWidth="1"/>
    <col min="5908" max="5908" width="13.85546875" style="14" customWidth="1"/>
    <col min="5909" max="5909" width="15" style="14" customWidth="1"/>
    <col min="5910" max="5910" width="8.42578125" style="14" customWidth="1"/>
    <col min="5911" max="5911" width="22.7109375" style="14" customWidth="1"/>
    <col min="5912" max="5912" width="19.28515625" style="14" customWidth="1"/>
    <col min="5913" max="5913" width="20.5703125" style="14" customWidth="1"/>
    <col min="5914" max="5915" width="9.140625" style="14"/>
    <col min="5916" max="5916" width="16.28515625" style="14" customWidth="1"/>
    <col min="5917" max="6149" width="9.140625" style="14"/>
    <col min="6150" max="6150" width="5.28515625" style="14" customWidth="1"/>
    <col min="6151" max="6151" width="14.5703125" style="14" bestFit="1" customWidth="1"/>
    <col min="6152" max="6152" width="15.42578125" style="14" bestFit="1" customWidth="1"/>
    <col min="6153" max="6153" width="19.28515625" style="14" bestFit="1" customWidth="1"/>
    <col min="6154" max="6154" width="19.5703125" style="14" customWidth="1"/>
    <col min="6155" max="6155" width="22.28515625" style="14" customWidth="1"/>
    <col min="6156" max="6156" width="22.7109375" style="14" customWidth="1"/>
    <col min="6157" max="6157" width="34.42578125" style="14" customWidth="1"/>
    <col min="6158" max="6158" width="31.140625" style="14" customWidth="1"/>
    <col min="6159" max="6159" width="33.42578125" style="14" customWidth="1"/>
    <col min="6160" max="6160" width="32.85546875" style="14" customWidth="1"/>
    <col min="6161" max="6161" width="14" style="14" bestFit="1" customWidth="1"/>
    <col min="6162" max="6162" width="10.7109375" style="14" customWidth="1"/>
    <col min="6163" max="6163" width="6.28515625" style="14" customWidth="1"/>
    <col min="6164" max="6164" width="13.85546875" style="14" customWidth="1"/>
    <col min="6165" max="6165" width="15" style="14" customWidth="1"/>
    <col min="6166" max="6166" width="8.42578125" style="14" customWidth="1"/>
    <col min="6167" max="6167" width="22.7109375" style="14" customWidth="1"/>
    <col min="6168" max="6168" width="19.28515625" style="14" customWidth="1"/>
    <col min="6169" max="6169" width="20.5703125" style="14" customWidth="1"/>
    <col min="6170" max="6171" width="9.140625" style="14"/>
    <col min="6172" max="6172" width="16.28515625" style="14" customWidth="1"/>
    <col min="6173" max="6405" width="9.140625" style="14"/>
    <col min="6406" max="6406" width="5.28515625" style="14" customWidth="1"/>
    <col min="6407" max="6407" width="14.5703125" style="14" bestFit="1" customWidth="1"/>
    <col min="6408" max="6408" width="15.42578125" style="14" bestFit="1" customWidth="1"/>
    <col min="6409" max="6409" width="19.28515625" style="14" bestFit="1" customWidth="1"/>
    <col min="6410" max="6410" width="19.5703125" style="14" customWidth="1"/>
    <col min="6411" max="6411" width="22.28515625" style="14" customWidth="1"/>
    <col min="6412" max="6412" width="22.7109375" style="14" customWidth="1"/>
    <col min="6413" max="6413" width="34.42578125" style="14" customWidth="1"/>
    <col min="6414" max="6414" width="31.140625" style="14" customWidth="1"/>
    <col min="6415" max="6415" width="33.42578125" style="14" customWidth="1"/>
    <col min="6416" max="6416" width="32.85546875" style="14" customWidth="1"/>
    <col min="6417" max="6417" width="14" style="14" bestFit="1" customWidth="1"/>
    <col min="6418" max="6418" width="10.7109375" style="14" customWidth="1"/>
    <col min="6419" max="6419" width="6.28515625" style="14" customWidth="1"/>
    <col min="6420" max="6420" width="13.85546875" style="14" customWidth="1"/>
    <col min="6421" max="6421" width="15" style="14" customWidth="1"/>
    <col min="6422" max="6422" width="8.42578125" style="14" customWidth="1"/>
    <col min="6423" max="6423" width="22.7109375" style="14" customWidth="1"/>
    <col min="6424" max="6424" width="19.28515625" style="14" customWidth="1"/>
    <col min="6425" max="6425" width="20.5703125" style="14" customWidth="1"/>
    <col min="6426" max="6427" width="9.140625" style="14"/>
    <col min="6428" max="6428" width="16.28515625" style="14" customWidth="1"/>
    <col min="6429" max="6661" width="9.140625" style="14"/>
    <col min="6662" max="6662" width="5.28515625" style="14" customWidth="1"/>
    <col min="6663" max="6663" width="14.5703125" style="14" bestFit="1" customWidth="1"/>
    <col min="6664" max="6664" width="15.42578125" style="14" bestFit="1" customWidth="1"/>
    <col min="6665" max="6665" width="19.28515625" style="14" bestFit="1" customWidth="1"/>
    <col min="6666" max="6666" width="19.5703125" style="14" customWidth="1"/>
    <col min="6667" max="6667" width="22.28515625" style="14" customWidth="1"/>
    <col min="6668" max="6668" width="22.7109375" style="14" customWidth="1"/>
    <col min="6669" max="6669" width="34.42578125" style="14" customWidth="1"/>
    <col min="6670" max="6670" width="31.140625" style="14" customWidth="1"/>
    <col min="6671" max="6671" width="33.42578125" style="14" customWidth="1"/>
    <col min="6672" max="6672" width="32.85546875" style="14" customWidth="1"/>
    <col min="6673" max="6673" width="14" style="14" bestFit="1" customWidth="1"/>
    <col min="6674" max="6674" width="10.7109375" style="14" customWidth="1"/>
    <col min="6675" max="6675" width="6.28515625" style="14" customWidth="1"/>
    <col min="6676" max="6676" width="13.85546875" style="14" customWidth="1"/>
    <col min="6677" max="6677" width="15" style="14" customWidth="1"/>
    <col min="6678" max="6678" width="8.42578125" style="14" customWidth="1"/>
    <col min="6679" max="6679" width="22.7109375" style="14" customWidth="1"/>
    <col min="6680" max="6680" width="19.28515625" style="14" customWidth="1"/>
    <col min="6681" max="6681" width="20.5703125" style="14" customWidth="1"/>
    <col min="6682" max="6683" width="9.140625" style="14"/>
    <col min="6684" max="6684" width="16.28515625" style="14" customWidth="1"/>
    <col min="6685" max="6917" width="9.140625" style="14"/>
    <col min="6918" max="6918" width="5.28515625" style="14" customWidth="1"/>
    <col min="6919" max="6919" width="14.5703125" style="14" bestFit="1" customWidth="1"/>
    <col min="6920" max="6920" width="15.42578125" style="14" bestFit="1" customWidth="1"/>
    <col min="6921" max="6921" width="19.28515625" style="14" bestFit="1" customWidth="1"/>
    <col min="6922" max="6922" width="19.5703125" style="14" customWidth="1"/>
    <col min="6923" max="6923" width="22.28515625" style="14" customWidth="1"/>
    <col min="6924" max="6924" width="22.7109375" style="14" customWidth="1"/>
    <col min="6925" max="6925" width="34.42578125" style="14" customWidth="1"/>
    <col min="6926" max="6926" width="31.140625" style="14" customWidth="1"/>
    <col min="6927" max="6927" width="33.42578125" style="14" customWidth="1"/>
    <col min="6928" max="6928" width="32.85546875" style="14" customWidth="1"/>
    <col min="6929" max="6929" width="14" style="14" bestFit="1" customWidth="1"/>
    <col min="6930" max="6930" width="10.7109375" style="14" customWidth="1"/>
    <col min="6931" max="6931" width="6.28515625" style="14" customWidth="1"/>
    <col min="6932" max="6932" width="13.85546875" style="14" customWidth="1"/>
    <col min="6933" max="6933" width="15" style="14" customWidth="1"/>
    <col min="6934" max="6934" width="8.42578125" style="14" customWidth="1"/>
    <col min="6935" max="6935" width="22.7109375" style="14" customWidth="1"/>
    <col min="6936" max="6936" width="19.28515625" style="14" customWidth="1"/>
    <col min="6937" max="6937" width="20.5703125" style="14" customWidth="1"/>
    <col min="6938" max="6939" width="9.140625" style="14"/>
    <col min="6940" max="6940" width="16.28515625" style="14" customWidth="1"/>
    <col min="6941" max="7173" width="9.140625" style="14"/>
    <col min="7174" max="7174" width="5.28515625" style="14" customWidth="1"/>
    <col min="7175" max="7175" width="14.5703125" style="14" bestFit="1" customWidth="1"/>
    <col min="7176" max="7176" width="15.42578125" style="14" bestFit="1" customWidth="1"/>
    <col min="7177" max="7177" width="19.28515625" style="14" bestFit="1" customWidth="1"/>
    <col min="7178" max="7178" width="19.5703125" style="14" customWidth="1"/>
    <col min="7179" max="7179" width="22.28515625" style="14" customWidth="1"/>
    <col min="7180" max="7180" width="22.7109375" style="14" customWidth="1"/>
    <col min="7181" max="7181" width="34.42578125" style="14" customWidth="1"/>
    <col min="7182" max="7182" width="31.140625" style="14" customWidth="1"/>
    <col min="7183" max="7183" width="33.42578125" style="14" customWidth="1"/>
    <col min="7184" max="7184" width="32.85546875" style="14" customWidth="1"/>
    <col min="7185" max="7185" width="14" style="14" bestFit="1" customWidth="1"/>
    <col min="7186" max="7186" width="10.7109375" style="14" customWidth="1"/>
    <col min="7187" max="7187" width="6.28515625" style="14" customWidth="1"/>
    <col min="7188" max="7188" width="13.85546875" style="14" customWidth="1"/>
    <col min="7189" max="7189" width="15" style="14" customWidth="1"/>
    <col min="7190" max="7190" width="8.42578125" style="14" customWidth="1"/>
    <col min="7191" max="7191" width="22.7109375" style="14" customWidth="1"/>
    <col min="7192" max="7192" width="19.28515625" style="14" customWidth="1"/>
    <col min="7193" max="7193" width="20.5703125" style="14" customWidth="1"/>
    <col min="7194" max="7195" width="9.140625" style="14"/>
    <col min="7196" max="7196" width="16.28515625" style="14" customWidth="1"/>
    <col min="7197" max="7429" width="9.140625" style="14"/>
    <col min="7430" max="7430" width="5.28515625" style="14" customWidth="1"/>
    <col min="7431" max="7431" width="14.5703125" style="14" bestFit="1" customWidth="1"/>
    <col min="7432" max="7432" width="15.42578125" style="14" bestFit="1" customWidth="1"/>
    <col min="7433" max="7433" width="19.28515625" style="14" bestFit="1" customWidth="1"/>
    <col min="7434" max="7434" width="19.5703125" style="14" customWidth="1"/>
    <col min="7435" max="7435" width="22.28515625" style="14" customWidth="1"/>
    <col min="7436" max="7436" width="22.7109375" style="14" customWidth="1"/>
    <col min="7437" max="7437" width="34.42578125" style="14" customWidth="1"/>
    <col min="7438" max="7438" width="31.140625" style="14" customWidth="1"/>
    <col min="7439" max="7439" width="33.42578125" style="14" customWidth="1"/>
    <col min="7440" max="7440" width="32.85546875" style="14" customWidth="1"/>
    <col min="7441" max="7441" width="14" style="14" bestFit="1" customWidth="1"/>
    <col min="7442" max="7442" width="10.7109375" style="14" customWidth="1"/>
    <col min="7443" max="7443" width="6.28515625" style="14" customWidth="1"/>
    <col min="7444" max="7444" width="13.85546875" style="14" customWidth="1"/>
    <col min="7445" max="7445" width="15" style="14" customWidth="1"/>
    <col min="7446" max="7446" width="8.42578125" style="14" customWidth="1"/>
    <col min="7447" max="7447" width="22.7109375" style="14" customWidth="1"/>
    <col min="7448" max="7448" width="19.28515625" style="14" customWidth="1"/>
    <col min="7449" max="7449" width="20.5703125" style="14" customWidth="1"/>
    <col min="7450" max="7451" width="9.140625" style="14"/>
    <col min="7452" max="7452" width="16.28515625" style="14" customWidth="1"/>
    <col min="7453" max="7685" width="9.140625" style="14"/>
    <col min="7686" max="7686" width="5.28515625" style="14" customWidth="1"/>
    <col min="7687" max="7687" width="14.5703125" style="14" bestFit="1" customWidth="1"/>
    <col min="7688" max="7688" width="15.42578125" style="14" bestFit="1" customWidth="1"/>
    <col min="7689" max="7689" width="19.28515625" style="14" bestFit="1" customWidth="1"/>
    <col min="7690" max="7690" width="19.5703125" style="14" customWidth="1"/>
    <col min="7691" max="7691" width="22.28515625" style="14" customWidth="1"/>
    <col min="7692" max="7692" width="22.7109375" style="14" customWidth="1"/>
    <col min="7693" max="7693" width="34.42578125" style="14" customWidth="1"/>
    <col min="7694" max="7694" width="31.140625" style="14" customWidth="1"/>
    <col min="7695" max="7695" width="33.42578125" style="14" customWidth="1"/>
    <col min="7696" max="7696" width="32.85546875" style="14" customWidth="1"/>
    <col min="7697" max="7697" width="14" style="14" bestFit="1" customWidth="1"/>
    <col min="7698" max="7698" width="10.7109375" style="14" customWidth="1"/>
    <col min="7699" max="7699" width="6.28515625" style="14" customWidth="1"/>
    <col min="7700" max="7700" width="13.85546875" style="14" customWidth="1"/>
    <col min="7701" max="7701" width="15" style="14" customWidth="1"/>
    <col min="7702" max="7702" width="8.42578125" style="14" customWidth="1"/>
    <col min="7703" max="7703" width="22.7109375" style="14" customWidth="1"/>
    <col min="7704" max="7704" width="19.28515625" style="14" customWidth="1"/>
    <col min="7705" max="7705" width="20.5703125" style="14" customWidth="1"/>
    <col min="7706" max="7707" width="9.140625" style="14"/>
    <col min="7708" max="7708" width="16.28515625" style="14" customWidth="1"/>
    <col min="7709" max="7941" width="9.140625" style="14"/>
    <col min="7942" max="7942" width="5.28515625" style="14" customWidth="1"/>
    <col min="7943" max="7943" width="14.5703125" style="14" bestFit="1" customWidth="1"/>
    <col min="7944" max="7944" width="15.42578125" style="14" bestFit="1" customWidth="1"/>
    <col min="7945" max="7945" width="19.28515625" style="14" bestFit="1" customWidth="1"/>
    <col min="7946" max="7946" width="19.5703125" style="14" customWidth="1"/>
    <col min="7947" max="7947" width="22.28515625" style="14" customWidth="1"/>
    <col min="7948" max="7948" width="22.7109375" style="14" customWidth="1"/>
    <col min="7949" max="7949" width="34.42578125" style="14" customWidth="1"/>
    <col min="7950" max="7950" width="31.140625" style="14" customWidth="1"/>
    <col min="7951" max="7951" width="33.42578125" style="14" customWidth="1"/>
    <col min="7952" max="7952" width="32.85546875" style="14" customWidth="1"/>
    <col min="7953" max="7953" width="14" style="14" bestFit="1" customWidth="1"/>
    <col min="7954" max="7954" width="10.7109375" style="14" customWidth="1"/>
    <col min="7955" max="7955" width="6.28515625" style="14" customWidth="1"/>
    <col min="7956" max="7956" width="13.85546875" style="14" customWidth="1"/>
    <col min="7957" max="7957" width="15" style="14" customWidth="1"/>
    <col min="7958" max="7958" width="8.42578125" style="14" customWidth="1"/>
    <col min="7959" max="7959" width="22.7109375" style="14" customWidth="1"/>
    <col min="7960" max="7960" width="19.28515625" style="14" customWidth="1"/>
    <col min="7961" max="7961" width="20.5703125" style="14" customWidth="1"/>
    <col min="7962" max="7963" width="9.140625" style="14"/>
    <col min="7964" max="7964" width="16.28515625" style="14" customWidth="1"/>
    <col min="7965" max="8197" width="9.140625" style="14"/>
    <col min="8198" max="8198" width="5.28515625" style="14" customWidth="1"/>
    <col min="8199" max="8199" width="14.5703125" style="14" bestFit="1" customWidth="1"/>
    <col min="8200" max="8200" width="15.42578125" style="14" bestFit="1" customWidth="1"/>
    <col min="8201" max="8201" width="19.28515625" style="14" bestFit="1" customWidth="1"/>
    <col min="8202" max="8202" width="19.5703125" style="14" customWidth="1"/>
    <col min="8203" max="8203" width="22.28515625" style="14" customWidth="1"/>
    <col min="8204" max="8204" width="22.7109375" style="14" customWidth="1"/>
    <col min="8205" max="8205" width="34.42578125" style="14" customWidth="1"/>
    <col min="8206" max="8206" width="31.140625" style="14" customWidth="1"/>
    <col min="8207" max="8207" width="33.42578125" style="14" customWidth="1"/>
    <col min="8208" max="8208" width="32.85546875" style="14" customWidth="1"/>
    <col min="8209" max="8209" width="14" style="14" bestFit="1" customWidth="1"/>
    <col min="8210" max="8210" width="10.7109375" style="14" customWidth="1"/>
    <col min="8211" max="8211" width="6.28515625" style="14" customWidth="1"/>
    <col min="8212" max="8212" width="13.85546875" style="14" customWidth="1"/>
    <col min="8213" max="8213" width="15" style="14" customWidth="1"/>
    <col min="8214" max="8214" width="8.42578125" style="14" customWidth="1"/>
    <col min="8215" max="8215" width="22.7109375" style="14" customWidth="1"/>
    <col min="8216" max="8216" width="19.28515625" style="14" customWidth="1"/>
    <col min="8217" max="8217" width="20.5703125" style="14" customWidth="1"/>
    <col min="8218" max="8219" width="9.140625" style="14"/>
    <col min="8220" max="8220" width="16.28515625" style="14" customWidth="1"/>
    <col min="8221" max="8453" width="9.140625" style="14"/>
    <col min="8454" max="8454" width="5.28515625" style="14" customWidth="1"/>
    <col min="8455" max="8455" width="14.5703125" style="14" bestFit="1" customWidth="1"/>
    <col min="8456" max="8456" width="15.42578125" style="14" bestFit="1" customWidth="1"/>
    <col min="8457" max="8457" width="19.28515625" style="14" bestFit="1" customWidth="1"/>
    <col min="8458" max="8458" width="19.5703125" style="14" customWidth="1"/>
    <col min="8459" max="8459" width="22.28515625" style="14" customWidth="1"/>
    <col min="8460" max="8460" width="22.7109375" style="14" customWidth="1"/>
    <col min="8461" max="8461" width="34.42578125" style="14" customWidth="1"/>
    <col min="8462" max="8462" width="31.140625" style="14" customWidth="1"/>
    <col min="8463" max="8463" width="33.42578125" style="14" customWidth="1"/>
    <col min="8464" max="8464" width="32.85546875" style="14" customWidth="1"/>
    <col min="8465" max="8465" width="14" style="14" bestFit="1" customWidth="1"/>
    <col min="8466" max="8466" width="10.7109375" style="14" customWidth="1"/>
    <col min="8467" max="8467" width="6.28515625" style="14" customWidth="1"/>
    <col min="8468" max="8468" width="13.85546875" style="14" customWidth="1"/>
    <col min="8469" max="8469" width="15" style="14" customWidth="1"/>
    <col min="8470" max="8470" width="8.42578125" style="14" customWidth="1"/>
    <col min="8471" max="8471" width="22.7109375" style="14" customWidth="1"/>
    <col min="8472" max="8472" width="19.28515625" style="14" customWidth="1"/>
    <col min="8473" max="8473" width="20.5703125" style="14" customWidth="1"/>
    <col min="8474" max="8475" width="9.140625" style="14"/>
    <col min="8476" max="8476" width="16.28515625" style="14" customWidth="1"/>
    <col min="8477" max="8709" width="9.140625" style="14"/>
    <col min="8710" max="8710" width="5.28515625" style="14" customWidth="1"/>
    <col min="8711" max="8711" width="14.5703125" style="14" bestFit="1" customWidth="1"/>
    <col min="8712" max="8712" width="15.42578125" style="14" bestFit="1" customWidth="1"/>
    <col min="8713" max="8713" width="19.28515625" style="14" bestFit="1" customWidth="1"/>
    <col min="8714" max="8714" width="19.5703125" style="14" customWidth="1"/>
    <col min="8715" max="8715" width="22.28515625" style="14" customWidth="1"/>
    <col min="8716" max="8716" width="22.7109375" style="14" customWidth="1"/>
    <col min="8717" max="8717" width="34.42578125" style="14" customWidth="1"/>
    <col min="8718" max="8718" width="31.140625" style="14" customWidth="1"/>
    <col min="8719" max="8719" width="33.42578125" style="14" customWidth="1"/>
    <col min="8720" max="8720" width="32.85546875" style="14" customWidth="1"/>
    <col min="8721" max="8721" width="14" style="14" bestFit="1" customWidth="1"/>
    <col min="8722" max="8722" width="10.7109375" style="14" customWidth="1"/>
    <col min="8723" max="8723" width="6.28515625" style="14" customWidth="1"/>
    <col min="8724" max="8724" width="13.85546875" style="14" customWidth="1"/>
    <col min="8725" max="8725" width="15" style="14" customWidth="1"/>
    <col min="8726" max="8726" width="8.42578125" style="14" customWidth="1"/>
    <col min="8727" max="8727" width="22.7109375" style="14" customWidth="1"/>
    <col min="8728" max="8728" width="19.28515625" style="14" customWidth="1"/>
    <col min="8729" max="8729" width="20.5703125" style="14" customWidth="1"/>
    <col min="8730" max="8731" width="9.140625" style="14"/>
    <col min="8732" max="8732" width="16.28515625" style="14" customWidth="1"/>
    <col min="8733" max="8965" width="9.140625" style="14"/>
    <col min="8966" max="8966" width="5.28515625" style="14" customWidth="1"/>
    <col min="8967" max="8967" width="14.5703125" style="14" bestFit="1" customWidth="1"/>
    <col min="8968" max="8968" width="15.42578125" style="14" bestFit="1" customWidth="1"/>
    <col min="8969" max="8969" width="19.28515625" style="14" bestFit="1" customWidth="1"/>
    <col min="8970" max="8970" width="19.5703125" style="14" customWidth="1"/>
    <col min="8971" max="8971" width="22.28515625" style="14" customWidth="1"/>
    <col min="8972" max="8972" width="22.7109375" style="14" customWidth="1"/>
    <col min="8973" max="8973" width="34.42578125" style="14" customWidth="1"/>
    <col min="8974" max="8974" width="31.140625" style="14" customWidth="1"/>
    <col min="8975" max="8975" width="33.42578125" style="14" customWidth="1"/>
    <col min="8976" max="8976" width="32.85546875" style="14" customWidth="1"/>
    <col min="8977" max="8977" width="14" style="14" bestFit="1" customWidth="1"/>
    <col min="8978" max="8978" width="10.7109375" style="14" customWidth="1"/>
    <col min="8979" max="8979" width="6.28515625" style="14" customWidth="1"/>
    <col min="8980" max="8980" width="13.85546875" style="14" customWidth="1"/>
    <col min="8981" max="8981" width="15" style="14" customWidth="1"/>
    <col min="8982" max="8982" width="8.42578125" style="14" customWidth="1"/>
    <col min="8983" max="8983" width="22.7109375" style="14" customWidth="1"/>
    <col min="8984" max="8984" width="19.28515625" style="14" customWidth="1"/>
    <col min="8985" max="8985" width="20.5703125" style="14" customWidth="1"/>
    <col min="8986" max="8987" width="9.140625" style="14"/>
    <col min="8988" max="8988" width="16.28515625" style="14" customWidth="1"/>
    <col min="8989" max="9221" width="9.140625" style="14"/>
    <col min="9222" max="9222" width="5.28515625" style="14" customWidth="1"/>
    <col min="9223" max="9223" width="14.5703125" style="14" bestFit="1" customWidth="1"/>
    <col min="9224" max="9224" width="15.42578125" style="14" bestFit="1" customWidth="1"/>
    <col min="9225" max="9225" width="19.28515625" style="14" bestFit="1" customWidth="1"/>
    <col min="9226" max="9226" width="19.5703125" style="14" customWidth="1"/>
    <col min="9227" max="9227" width="22.28515625" style="14" customWidth="1"/>
    <col min="9228" max="9228" width="22.7109375" style="14" customWidth="1"/>
    <col min="9229" max="9229" width="34.42578125" style="14" customWidth="1"/>
    <col min="9230" max="9230" width="31.140625" style="14" customWidth="1"/>
    <col min="9231" max="9231" width="33.42578125" style="14" customWidth="1"/>
    <col min="9232" max="9232" width="32.85546875" style="14" customWidth="1"/>
    <col min="9233" max="9233" width="14" style="14" bestFit="1" customWidth="1"/>
    <col min="9234" max="9234" width="10.7109375" style="14" customWidth="1"/>
    <col min="9235" max="9235" width="6.28515625" style="14" customWidth="1"/>
    <col min="9236" max="9236" width="13.85546875" style="14" customWidth="1"/>
    <col min="9237" max="9237" width="15" style="14" customWidth="1"/>
    <col min="9238" max="9238" width="8.42578125" style="14" customWidth="1"/>
    <col min="9239" max="9239" width="22.7109375" style="14" customWidth="1"/>
    <col min="9240" max="9240" width="19.28515625" style="14" customWidth="1"/>
    <col min="9241" max="9241" width="20.5703125" style="14" customWidth="1"/>
    <col min="9242" max="9243" width="9.140625" style="14"/>
    <col min="9244" max="9244" width="16.28515625" style="14" customWidth="1"/>
    <col min="9245" max="9477" width="9.140625" style="14"/>
    <col min="9478" max="9478" width="5.28515625" style="14" customWidth="1"/>
    <col min="9479" max="9479" width="14.5703125" style="14" bestFit="1" customWidth="1"/>
    <col min="9480" max="9480" width="15.42578125" style="14" bestFit="1" customWidth="1"/>
    <col min="9481" max="9481" width="19.28515625" style="14" bestFit="1" customWidth="1"/>
    <col min="9482" max="9482" width="19.5703125" style="14" customWidth="1"/>
    <col min="9483" max="9483" width="22.28515625" style="14" customWidth="1"/>
    <col min="9484" max="9484" width="22.7109375" style="14" customWidth="1"/>
    <col min="9485" max="9485" width="34.42578125" style="14" customWidth="1"/>
    <col min="9486" max="9486" width="31.140625" style="14" customWidth="1"/>
    <col min="9487" max="9487" width="33.42578125" style="14" customWidth="1"/>
    <col min="9488" max="9488" width="32.85546875" style="14" customWidth="1"/>
    <col min="9489" max="9489" width="14" style="14" bestFit="1" customWidth="1"/>
    <col min="9490" max="9490" width="10.7109375" style="14" customWidth="1"/>
    <col min="9491" max="9491" width="6.28515625" style="14" customWidth="1"/>
    <col min="9492" max="9492" width="13.85546875" style="14" customWidth="1"/>
    <col min="9493" max="9493" width="15" style="14" customWidth="1"/>
    <col min="9494" max="9494" width="8.42578125" style="14" customWidth="1"/>
    <col min="9495" max="9495" width="22.7109375" style="14" customWidth="1"/>
    <col min="9496" max="9496" width="19.28515625" style="14" customWidth="1"/>
    <col min="9497" max="9497" width="20.5703125" style="14" customWidth="1"/>
    <col min="9498" max="9499" width="9.140625" style="14"/>
    <col min="9500" max="9500" width="16.28515625" style="14" customWidth="1"/>
    <col min="9501" max="9733" width="9.140625" style="14"/>
    <col min="9734" max="9734" width="5.28515625" style="14" customWidth="1"/>
    <col min="9735" max="9735" width="14.5703125" style="14" bestFit="1" customWidth="1"/>
    <col min="9736" max="9736" width="15.42578125" style="14" bestFit="1" customWidth="1"/>
    <col min="9737" max="9737" width="19.28515625" style="14" bestFit="1" customWidth="1"/>
    <col min="9738" max="9738" width="19.5703125" style="14" customWidth="1"/>
    <col min="9739" max="9739" width="22.28515625" style="14" customWidth="1"/>
    <col min="9740" max="9740" width="22.7109375" style="14" customWidth="1"/>
    <col min="9741" max="9741" width="34.42578125" style="14" customWidth="1"/>
    <col min="9742" max="9742" width="31.140625" style="14" customWidth="1"/>
    <col min="9743" max="9743" width="33.42578125" style="14" customWidth="1"/>
    <col min="9744" max="9744" width="32.85546875" style="14" customWidth="1"/>
    <col min="9745" max="9745" width="14" style="14" bestFit="1" customWidth="1"/>
    <col min="9746" max="9746" width="10.7109375" style="14" customWidth="1"/>
    <col min="9747" max="9747" width="6.28515625" style="14" customWidth="1"/>
    <col min="9748" max="9748" width="13.85546875" style="14" customWidth="1"/>
    <col min="9749" max="9749" width="15" style="14" customWidth="1"/>
    <col min="9750" max="9750" width="8.42578125" style="14" customWidth="1"/>
    <col min="9751" max="9751" width="22.7109375" style="14" customWidth="1"/>
    <col min="9752" max="9752" width="19.28515625" style="14" customWidth="1"/>
    <col min="9753" max="9753" width="20.5703125" style="14" customWidth="1"/>
    <col min="9754" max="9755" width="9.140625" style="14"/>
    <col min="9756" max="9756" width="16.28515625" style="14" customWidth="1"/>
    <col min="9757" max="9989" width="9.140625" style="14"/>
    <col min="9990" max="9990" width="5.28515625" style="14" customWidth="1"/>
    <col min="9991" max="9991" width="14.5703125" style="14" bestFit="1" customWidth="1"/>
    <col min="9992" max="9992" width="15.42578125" style="14" bestFit="1" customWidth="1"/>
    <col min="9993" max="9993" width="19.28515625" style="14" bestFit="1" customWidth="1"/>
    <col min="9994" max="9994" width="19.5703125" style="14" customWidth="1"/>
    <col min="9995" max="9995" width="22.28515625" style="14" customWidth="1"/>
    <col min="9996" max="9996" width="22.7109375" style="14" customWidth="1"/>
    <col min="9997" max="9997" width="34.42578125" style="14" customWidth="1"/>
    <col min="9998" max="9998" width="31.140625" style="14" customWidth="1"/>
    <col min="9999" max="9999" width="33.42578125" style="14" customWidth="1"/>
    <col min="10000" max="10000" width="32.85546875" style="14" customWidth="1"/>
    <col min="10001" max="10001" width="14" style="14" bestFit="1" customWidth="1"/>
    <col min="10002" max="10002" width="10.7109375" style="14" customWidth="1"/>
    <col min="10003" max="10003" width="6.28515625" style="14" customWidth="1"/>
    <col min="10004" max="10004" width="13.85546875" style="14" customWidth="1"/>
    <col min="10005" max="10005" width="15" style="14" customWidth="1"/>
    <col min="10006" max="10006" width="8.42578125" style="14" customWidth="1"/>
    <col min="10007" max="10007" width="22.7109375" style="14" customWidth="1"/>
    <col min="10008" max="10008" width="19.28515625" style="14" customWidth="1"/>
    <col min="10009" max="10009" width="20.5703125" style="14" customWidth="1"/>
    <col min="10010" max="10011" width="9.140625" style="14"/>
    <col min="10012" max="10012" width="16.28515625" style="14" customWidth="1"/>
    <col min="10013" max="10245" width="9.140625" style="14"/>
    <col min="10246" max="10246" width="5.28515625" style="14" customWidth="1"/>
    <col min="10247" max="10247" width="14.5703125" style="14" bestFit="1" customWidth="1"/>
    <col min="10248" max="10248" width="15.42578125" style="14" bestFit="1" customWidth="1"/>
    <col min="10249" max="10249" width="19.28515625" style="14" bestFit="1" customWidth="1"/>
    <col min="10250" max="10250" width="19.5703125" style="14" customWidth="1"/>
    <col min="10251" max="10251" width="22.28515625" style="14" customWidth="1"/>
    <col min="10252" max="10252" width="22.7109375" style="14" customWidth="1"/>
    <col min="10253" max="10253" width="34.42578125" style="14" customWidth="1"/>
    <col min="10254" max="10254" width="31.140625" style="14" customWidth="1"/>
    <col min="10255" max="10255" width="33.42578125" style="14" customWidth="1"/>
    <col min="10256" max="10256" width="32.85546875" style="14" customWidth="1"/>
    <col min="10257" max="10257" width="14" style="14" bestFit="1" customWidth="1"/>
    <col min="10258" max="10258" width="10.7109375" style="14" customWidth="1"/>
    <col min="10259" max="10259" width="6.28515625" style="14" customWidth="1"/>
    <col min="10260" max="10260" width="13.85546875" style="14" customWidth="1"/>
    <col min="10261" max="10261" width="15" style="14" customWidth="1"/>
    <col min="10262" max="10262" width="8.42578125" style="14" customWidth="1"/>
    <col min="10263" max="10263" width="22.7109375" style="14" customWidth="1"/>
    <col min="10264" max="10264" width="19.28515625" style="14" customWidth="1"/>
    <col min="10265" max="10265" width="20.5703125" style="14" customWidth="1"/>
    <col min="10266" max="10267" width="9.140625" style="14"/>
    <col min="10268" max="10268" width="16.28515625" style="14" customWidth="1"/>
    <col min="10269" max="10501" width="9.140625" style="14"/>
    <col min="10502" max="10502" width="5.28515625" style="14" customWidth="1"/>
    <col min="10503" max="10503" width="14.5703125" style="14" bestFit="1" customWidth="1"/>
    <col min="10504" max="10504" width="15.42578125" style="14" bestFit="1" customWidth="1"/>
    <col min="10505" max="10505" width="19.28515625" style="14" bestFit="1" customWidth="1"/>
    <col min="10506" max="10506" width="19.5703125" style="14" customWidth="1"/>
    <col min="10507" max="10507" width="22.28515625" style="14" customWidth="1"/>
    <col min="10508" max="10508" width="22.7109375" style="14" customWidth="1"/>
    <col min="10509" max="10509" width="34.42578125" style="14" customWidth="1"/>
    <col min="10510" max="10510" width="31.140625" style="14" customWidth="1"/>
    <col min="10511" max="10511" width="33.42578125" style="14" customWidth="1"/>
    <col min="10512" max="10512" width="32.85546875" style="14" customWidth="1"/>
    <col min="10513" max="10513" width="14" style="14" bestFit="1" customWidth="1"/>
    <col min="10514" max="10514" width="10.7109375" style="14" customWidth="1"/>
    <col min="10515" max="10515" width="6.28515625" style="14" customWidth="1"/>
    <col min="10516" max="10516" width="13.85546875" style="14" customWidth="1"/>
    <col min="10517" max="10517" width="15" style="14" customWidth="1"/>
    <col min="10518" max="10518" width="8.42578125" style="14" customWidth="1"/>
    <col min="10519" max="10519" width="22.7109375" style="14" customWidth="1"/>
    <col min="10520" max="10520" width="19.28515625" style="14" customWidth="1"/>
    <col min="10521" max="10521" width="20.5703125" style="14" customWidth="1"/>
    <col min="10522" max="10523" width="9.140625" style="14"/>
    <col min="10524" max="10524" width="16.28515625" style="14" customWidth="1"/>
    <col min="10525" max="10757" width="9.140625" style="14"/>
    <col min="10758" max="10758" width="5.28515625" style="14" customWidth="1"/>
    <col min="10759" max="10759" width="14.5703125" style="14" bestFit="1" customWidth="1"/>
    <col min="10760" max="10760" width="15.42578125" style="14" bestFit="1" customWidth="1"/>
    <col min="10761" max="10761" width="19.28515625" style="14" bestFit="1" customWidth="1"/>
    <col min="10762" max="10762" width="19.5703125" style="14" customWidth="1"/>
    <col min="10763" max="10763" width="22.28515625" style="14" customWidth="1"/>
    <col min="10764" max="10764" width="22.7109375" style="14" customWidth="1"/>
    <col min="10765" max="10765" width="34.42578125" style="14" customWidth="1"/>
    <col min="10766" max="10766" width="31.140625" style="14" customWidth="1"/>
    <col min="10767" max="10767" width="33.42578125" style="14" customWidth="1"/>
    <col min="10768" max="10768" width="32.85546875" style="14" customWidth="1"/>
    <col min="10769" max="10769" width="14" style="14" bestFit="1" customWidth="1"/>
    <col min="10770" max="10770" width="10.7109375" style="14" customWidth="1"/>
    <col min="10771" max="10771" width="6.28515625" style="14" customWidth="1"/>
    <col min="10772" max="10772" width="13.85546875" style="14" customWidth="1"/>
    <col min="10773" max="10773" width="15" style="14" customWidth="1"/>
    <col min="10774" max="10774" width="8.42578125" style="14" customWidth="1"/>
    <col min="10775" max="10775" width="22.7109375" style="14" customWidth="1"/>
    <col min="10776" max="10776" width="19.28515625" style="14" customWidth="1"/>
    <col min="10777" max="10777" width="20.5703125" style="14" customWidth="1"/>
    <col min="10778" max="10779" width="9.140625" style="14"/>
    <col min="10780" max="10780" width="16.28515625" style="14" customWidth="1"/>
    <col min="10781" max="11013" width="9.140625" style="14"/>
    <col min="11014" max="11014" width="5.28515625" style="14" customWidth="1"/>
    <col min="11015" max="11015" width="14.5703125" style="14" bestFit="1" customWidth="1"/>
    <col min="11016" max="11016" width="15.42578125" style="14" bestFit="1" customWidth="1"/>
    <col min="11017" max="11017" width="19.28515625" style="14" bestFit="1" customWidth="1"/>
    <col min="11018" max="11018" width="19.5703125" style="14" customWidth="1"/>
    <col min="11019" max="11019" width="22.28515625" style="14" customWidth="1"/>
    <col min="11020" max="11020" width="22.7109375" style="14" customWidth="1"/>
    <col min="11021" max="11021" width="34.42578125" style="14" customWidth="1"/>
    <col min="11022" max="11022" width="31.140625" style="14" customWidth="1"/>
    <col min="11023" max="11023" width="33.42578125" style="14" customWidth="1"/>
    <col min="11024" max="11024" width="32.85546875" style="14" customWidth="1"/>
    <col min="11025" max="11025" width="14" style="14" bestFit="1" customWidth="1"/>
    <col min="11026" max="11026" width="10.7109375" style="14" customWidth="1"/>
    <col min="11027" max="11027" width="6.28515625" style="14" customWidth="1"/>
    <col min="11028" max="11028" width="13.85546875" style="14" customWidth="1"/>
    <col min="11029" max="11029" width="15" style="14" customWidth="1"/>
    <col min="11030" max="11030" width="8.42578125" style="14" customWidth="1"/>
    <col min="11031" max="11031" width="22.7109375" style="14" customWidth="1"/>
    <col min="11032" max="11032" width="19.28515625" style="14" customWidth="1"/>
    <col min="11033" max="11033" width="20.5703125" style="14" customWidth="1"/>
    <col min="11034" max="11035" width="9.140625" style="14"/>
    <col min="11036" max="11036" width="16.28515625" style="14" customWidth="1"/>
    <col min="11037" max="11269" width="9.140625" style="14"/>
    <col min="11270" max="11270" width="5.28515625" style="14" customWidth="1"/>
    <col min="11271" max="11271" width="14.5703125" style="14" bestFit="1" customWidth="1"/>
    <col min="11272" max="11272" width="15.42578125" style="14" bestFit="1" customWidth="1"/>
    <col min="11273" max="11273" width="19.28515625" style="14" bestFit="1" customWidth="1"/>
    <col min="11274" max="11274" width="19.5703125" style="14" customWidth="1"/>
    <col min="11275" max="11275" width="22.28515625" style="14" customWidth="1"/>
    <col min="11276" max="11276" width="22.7109375" style="14" customWidth="1"/>
    <col min="11277" max="11277" width="34.42578125" style="14" customWidth="1"/>
    <col min="11278" max="11278" width="31.140625" style="14" customWidth="1"/>
    <col min="11279" max="11279" width="33.42578125" style="14" customWidth="1"/>
    <col min="11280" max="11280" width="32.85546875" style="14" customWidth="1"/>
    <col min="11281" max="11281" width="14" style="14" bestFit="1" customWidth="1"/>
    <col min="11282" max="11282" width="10.7109375" style="14" customWidth="1"/>
    <col min="11283" max="11283" width="6.28515625" style="14" customWidth="1"/>
    <col min="11284" max="11284" width="13.85546875" style="14" customWidth="1"/>
    <col min="11285" max="11285" width="15" style="14" customWidth="1"/>
    <col min="11286" max="11286" width="8.42578125" style="14" customWidth="1"/>
    <col min="11287" max="11287" width="22.7109375" style="14" customWidth="1"/>
    <col min="11288" max="11288" width="19.28515625" style="14" customWidth="1"/>
    <col min="11289" max="11289" width="20.5703125" style="14" customWidth="1"/>
    <col min="11290" max="11291" width="9.140625" style="14"/>
    <col min="11292" max="11292" width="16.28515625" style="14" customWidth="1"/>
    <col min="11293" max="11525" width="9.140625" style="14"/>
    <col min="11526" max="11526" width="5.28515625" style="14" customWidth="1"/>
    <col min="11527" max="11527" width="14.5703125" style="14" bestFit="1" customWidth="1"/>
    <col min="11528" max="11528" width="15.42578125" style="14" bestFit="1" customWidth="1"/>
    <col min="11529" max="11529" width="19.28515625" style="14" bestFit="1" customWidth="1"/>
    <col min="11530" max="11530" width="19.5703125" style="14" customWidth="1"/>
    <col min="11531" max="11531" width="22.28515625" style="14" customWidth="1"/>
    <col min="11532" max="11532" width="22.7109375" style="14" customWidth="1"/>
    <col min="11533" max="11533" width="34.42578125" style="14" customWidth="1"/>
    <col min="11534" max="11534" width="31.140625" style="14" customWidth="1"/>
    <col min="11535" max="11535" width="33.42578125" style="14" customWidth="1"/>
    <col min="11536" max="11536" width="32.85546875" style="14" customWidth="1"/>
    <col min="11537" max="11537" width="14" style="14" bestFit="1" customWidth="1"/>
    <col min="11538" max="11538" width="10.7109375" style="14" customWidth="1"/>
    <col min="11539" max="11539" width="6.28515625" style="14" customWidth="1"/>
    <col min="11540" max="11540" width="13.85546875" style="14" customWidth="1"/>
    <col min="11541" max="11541" width="15" style="14" customWidth="1"/>
    <col min="11542" max="11542" width="8.42578125" style="14" customWidth="1"/>
    <col min="11543" max="11543" width="22.7109375" style="14" customWidth="1"/>
    <col min="11544" max="11544" width="19.28515625" style="14" customWidth="1"/>
    <col min="11545" max="11545" width="20.5703125" style="14" customWidth="1"/>
    <col min="11546" max="11547" width="9.140625" style="14"/>
    <col min="11548" max="11548" width="16.28515625" style="14" customWidth="1"/>
    <col min="11549" max="11781" width="9.140625" style="14"/>
    <col min="11782" max="11782" width="5.28515625" style="14" customWidth="1"/>
    <col min="11783" max="11783" width="14.5703125" style="14" bestFit="1" customWidth="1"/>
    <col min="11784" max="11784" width="15.42578125" style="14" bestFit="1" customWidth="1"/>
    <col min="11785" max="11785" width="19.28515625" style="14" bestFit="1" customWidth="1"/>
    <col min="11786" max="11786" width="19.5703125" style="14" customWidth="1"/>
    <col min="11787" max="11787" width="22.28515625" style="14" customWidth="1"/>
    <col min="11788" max="11788" width="22.7109375" style="14" customWidth="1"/>
    <col min="11789" max="11789" width="34.42578125" style="14" customWidth="1"/>
    <col min="11790" max="11790" width="31.140625" style="14" customWidth="1"/>
    <col min="11791" max="11791" width="33.42578125" style="14" customWidth="1"/>
    <col min="11792" max="11792" width="32.85546875" style="14" customWidth="1"/>
    <col min="11793" max="11793" width="14" style="14" bestFit="1" customWidth="1"/>
    <col min="11794" max="11794" width="10.7109375" style="14" customWidth="1"/>
    <col min="11795" max="11795" width="6.28515625" style="14" customWidth="1"/>
    <col min="11796" max="11796" width="13.85546875" style="14" customWidth="1"/>
    <col min="11797" max="11797" width="15" style="14" customWidth="1"/>
    <col min="11798" max="11798" width="8.42578125" style="14" customWidth="1"/>
    <col min="11799" max="11799" width="22.7109375" style="14" customWidth="1"/>
    <col min="11800" max="11800" width="19.28515625" style="14" customWidth="1"/>
    <col min="11801" max="11801" width="20.5703125" style="14" customWidth="1"/>
    <col min="11802" max="11803" width="9.140625" style="14"/>
    <col min="11804" max="11804" width="16.28515625" style="14" customWidth="1"/>
    <col min="11805" max="12037" width="9.140625" style="14"/>
    <col min="12038" max="12038" width="5.28515625" style="14" customWidth="1"/>
    <col min="12039" max="12039" width="14.5703125" style="14" bestFit="1" customWidth="1"/>
    <col min="12040" max="12040" width="15.42578125" style="14" bestFit="1" customWidth="1"/>
    <col min="12041" max="12041" width="19.28515625" style="14" bestFit="1" customWidth="1"/>
    <col min="12042" max="12042" width="19.5703125" style="14" customWidth="1"/>
    <col min="12043" max="12043" width="22.28515625" style="14" customWidth="1"/>
    <col min="12044" max="12044" width="22.7109375" style="14" customWidth="1"/>
    <col min="12045" max="12045" width="34.42578125" style="14" customWidth="1"/>
    <col min="12046" max="12046" width="31.140625" style="14" customWidth="1"/>
    <col min="12047" max="12047" width="33.42578125" style="14" customWidth="1"/>
    <col min="12048" max="12048" width="32.85546875" style="14" customWidth="1"/>
    <col min="12049" max="12049" width="14" style="14" bestFit="1" customWidth="1"/>
    <col min="12050" max="12050" width="10.7109375" style="14" customWidth="1"/>
    <col min="12051" max="12051" width="6.28515625" style="14" customWidth="1"/>
    <col min="12052" max="12052" width="13.85546875" style="14" customWidth="1"/>
    <col min="12053" max="12053" width="15" style="14" customWidth="1"/>
    <col min="12054" max="12054" width="8.42578125" style="14" customWidth="1"/>
    <col min="12055" max="12055" width="22.7109375" style="14" customWidth="1"/>
    <col min="12056" max="12056" width="19.28515625" style="14" customWidth="1"/>
    <col min="12057" max="12057" width="20.5703125" style="14" customWidth="1"/>
    <col min="12058" max="12059" width="9.140625" style="14"/>
    <col min="12060" max="12060" width="16.28515625" style="14" customWidth="1"/>
    <col min="12061" max="12293" width="9.140625" style="14"/>
    <col min="12294" max="12294" width="5.28515625" style="14" customWidth="1"/>
    <col min="12295" max="12295" width="14.5703125" style="14" bestFit="1" customWidth="1"/>
    <col min="12296" max="12296" width="15.42578125" style="14" bestFit="1" customWidth="1"/>
    <col min="12297" max="12297" width="19.28515625" style="14" bestFit="1" customWidth="1"/>
    <col min="12298" max="12298" width="19.5703125" style="14" customWidth="1"/>
    <col min="12299" max="12299" width="22.28515625" style="14" customWidth="1"/>
    <col min="12300" max="12300" width="22.7109375" style="14" customWidth="1"/>
    <col min="12301" max="12301" width="34.42578125" style="14" customWidth="1"/>
    <col min="12302" max="12302" width="31.140625" style="14" customWidth="1"/>
    <col min="12303" max="12303" width="33.42578125" style="14" customWidth="1"/>
    <col min="12304" max="12304" width="32.85546875" style="14" customWidth="1"/>
    <col min="12305" max="12305" width="14" style="14" bestFit="1" customWidth="1"/>
    <col min="12306" max="12306" width="10.7109375" style="14" customWidth="1"/>
    <col min="12307" max="12307" width="6.28515625" style="14" customWidth="1"/>
    <col min="12308" max="12308" width="13.85546875" style="14" customWidth="1"/>
    <col min="12309" max="12309" width="15" style="14" customWidth="1"/>
    <col min="12310" max="12310" width="8.42578125" style="14" customWidth="1"/>
    <col min="12311" max="12311" width="22.7109375" style="14" customWidth="1"/>
    <col min="12312" max="12312" width="19.28515625" style="14" customWidth="1"/>
    <col min="12313" max="12313" width="20.5703125" style="14" customWidth="1"/>
    <col min="12314" max="12315" width="9.140625" style="14"/>
    <col min="12316" max="12316" width="16.28515625" style="14" customWidth="1"/>
    <col min="12317" max="12549" width="9.140625" style="14"/>
    <col min="12550" max="12550" width="5.28515625" style="14" customWidth="1"/>
    <col min="12551" max="12551" width="14.5703125" style="14" bestFit="1" customWidth="1"/>
    <col min="12552" max="12552" width="15.42578125" style="14" bestFit="1" customWidth="1"/>
    <col min="12553" max="12553" width="19.28515625" style="14" bestFit="1" customWidth="1"/>
    <col min="12554" max="12554" width="19.5703125" style="14" customWidth="1"/>
    <col min="12555" max="12555" width="22.28515625" style="14" customWidth="1"/>
    <col min="12556" max="12556" width="22.7109375" style="14" customWidth="1"/>
    <col min="12557" max="12557" width="34.42578125" style="14" customWidth="1"/>
    <col min="12558" max="12558" width="31.140625" style="14" customWidth="1"/>
    <col min="12559" max="12559" width="33.42578125" style="14" customWidth="1"/>
    <col min="12560" max="12560" width="32.85546875" style="14" customWidth="1"/>
    <col min="12561" max="12561" width="14" style="14" bestFit="1" customWidth="1"/>
    <col min="12562" max="12562" width="10.7109375" style="14" customWidth="1"/>
    <col min="12563" max="12563" width="6.28515625" style="14" customWidth="1"/>
    <col min="12564" max="12564" width="13.85546875" style="14" customWidth="1"/>
    <col min="12565" max="12565" width="15" style="14" customWidth="1"/>
    <col min="12566" max="12566" width="8.42578125" style="14" customWidth="1"/>
    <col min="12567" max="12567" width="22.7109375" style="14" customWidth="1"/>
    <col min="12568" max="12568" width="19.28515625" style="14" customWidth="1"/>
    <col min="12569" max="12569" width="20.5703125" style="14" customWidth="1"/>
    <col min="12570" max="12571" width="9.140625" style="14"/>
    <col min="12572" max="12572" width="16.28515625" style="14" customWidth="1"/>
    <col min="12573" max="12805" width="9.140625" style="14"/>
    <col min="12806" max="12806" width="5.28515625" style="14" customWidth="1"/>
    <col min="12807" max="12807" width="14.5703125" style="14" bestFit="1" customWidth="1"/>
    <col min="12808" max="12808" width="15.42578125" style="14" bestFit="1" customWidth="1"/>
    <col min="12809" max="12809" width="19.28515625" style="14" bestFit="1" customWidth="1"/>
    <col min="12810" max="12810" width="19.5703125" style="14" customWidth="1"/>
    <col min="12811" max="12811" width="22.28515625" style="14" customWidth="1"/>
    <col min="12812" max="12812" width="22.7109375" style="14" customWidth="1"/>
    <col min="12813" max="12813" width="34.42578125" style="14" customWidth="1"/>
    <col min="12814" max="12814" width="31.140625" style="14" customWidth="1"/>
    <col min="12815" max="12815" width="33.42578125" style="14" customWidth="1"/>
    <col min="12816" max="12816" width="32.85546875" style="14" customWidth="1"/>
    <col min="12817" max="12817" width="14" style="14" bestFit="1" customWidth="1"/>
    <col min="12818" max="12818" width="10.7109375" style="14" customWidth="1"/>
    <col min="12819" max="12819" width="6.28515625" style="14" customWidth="1"/>
    <col min="12820" max="12820" width="13.85546875" style="14" customWidth="1"/>
    <col min="12821" max="12821" width="15" style="14" customWidth="1"/>
    <col min="12822" max="12822" width="8.42578125" style="14" customWidth="1"/>
    <col min="12823" max="12823" width="22.7109375" style="14" customWidth="1"/>
    <col min="12824" max="12824" width="19.28515625" style="14" customWidth="1"/>
    <col min="12825" max="12825" width="20.5703125" style="14" customWidth="1"/>
    <col min="12826" max="12827" width="9.140625" style="14"/>
    <col min="12828" max="12828" width="16.28515625" style="14" customWidth="1"/>
    <col min="12829" max="13061" width="9.140625" style="14"/>
    <col min="13062" max="13062" width="5.28515625" style="14" customWidth="1"/>
    <col min="13063" max="13063" width="14.5703125" style="14" bestFit="1" customWidth="1"/>
    <col min="13064" max="13064" width="15.42578125" style="14" bestFit="1" customWidth="1"/>
    <col min="13065" max="13065" width="19.28515625" style="14" bestFit="1" customWidth="1"/>
    <col min="13066" max="13066" width="19.5703125" style="14" customWidth="1"/>
    <col min="13067" max="13067" width="22.28515625" style="14" customWidth="1"/>
    <col min="13068" max="13068" width="22.7109375" style="14" customWidth="1"/>
    <col min="13069" max="13069" width="34.42578125" style="14" customWidth="1"/>
    <col min="13070" max="13070" width="31.140625" style="14" customWidth="1"/>
    <col min="13071" max="13071" width="33.42578125" style="14" customWidth="1"/>
    <col min="13072" max="13072" width="32.85546875" style="14" customWidth="1"/>
    <col min="13073" max="13073" width="14" style="14" bestFit="1" customWidth="1"/>
    <col min="13074" max="13074" width="10.7109375" style="14" customWidth="1"/>
    <col min="13075" max="13075" width="6.28515625" style="14" customWidth="1"/>
    <col min="13076" max="13076" width="13.85546875" style="14" customWidth="1"/>
    <col min="13077" max="13077" width="15" style="14" customWidth="1"/>
    <col min="13078" max="13078" width="8.42578125" style="14" customWidth="1"/>
    <col min="13079" max="13079" width="22.7109375" style="14" customWidth="1"/>
    <col min="13080" max="13080" width="19.28515625" style="14" customWidth="1"/>
    <col min="13081" max="13081" width="20.5703125" style="14" customWidth="1"/>
    <col min="13082" max="13083" width="9.140625" style="14"/>
    <col min="13084" max="13084" width="16.28515625" style="14" customWidth="1"/>
    <col min="13085" max="13317" width="9.140625" style="14"/>
    <col min="13318" max="13318" width="5.28515625" style="14" customWidth="1"/>
    <col min="13319" max="13319" width="14.5703125" style="14" bestFit="1" customWidth="1"/>
    <col min="13320" max="13320" width="15.42578125" style="14" bestFit="1" customWidth="1"/>
    <col min="13321" max="13321" width="19.28515625" style="14" bestFit="1" customWidth="1"/>
    <col min="13322" max="13322" width="19.5703125" style="14" customWidth="1"/>
    <col min="13323" max="13323" width="22.28515625" style="14" customWidth="1"/>
    <col min="13324" max="13324" width="22.7109375" style="14" customWidth="1"/>
    <col min="13325" max="13325" width="34.42578125" style="14" customWidth="1"/>
    <col min="13326" max="13326" width="31.140625" style="14" customWidth="1"/>
    <col min="13327" max="13327" width="33.42578125" style="14" customWidth="1"/>
    <col min="13328" max="13328" width="32.85546875" style="14" customWidth="1"/>
    <col min="13329" max="13329" width="14" style="14" bestFit="1" customWidth="1"/>
    <col min="13330" max="13330" width="10.7109375" style="14" customWidth="1"/>
    <col min="13331" max="13331" width="6.28515625" style="14" customWidth="1"/>
    <col min="13332" max="13332" width="13.85546875" style="14" customWidth="1"/>
    <col min="13333" max="13333" width="15" style="14" customWidth="1"/>
    <col min="13334" max="13334" width="8.42578125" style="14" customWidth="1"/>
    <col min="13335" max="13335" width="22.7109375" style="14" customWidth="1"/>
    <col min="13336" max="13336" width="19.28515625" style="14" customWidth="1"/>
    <col min="13337" max="13337" width="20.5703125" style="14" customWidth="1"/>
    <col min="13338" max="13339" width="9.140625" style="14"/>
    <col min="13340" max="13340" width="16.28515625" style="14" customWidth="1"/>
    <col min="13341" max="13573" width="9.140625" style="14"/>
    <col min="13574" max="13574" width="5.28515625" style="14" customWidth="1"/>
    <col min="13575" max="13575" width="14.5703125" style="14" bestFit="1" customWidth="1"/>
    <col min="13576" max="13576" width="15.42578125" style="14" bestFit="1" customWidth="1"/>
    <col min="13577" max="13577" width="19.28515625" style="14" bestFit="1" customWidth="1"/>
    <col min="13578" max="13578" width="19.5703125" style="14" customWidth="1"/>
    <col min="13579" max="13579" width="22.28515625" style="14" customWidth="1"/>
    <col min="13580" max="13580" width="22.7109375" style="14" customWidth="1"/>
    <col min="13581" max="13581" width="34.42578125" style="14" customWidth="1"/>
    <col min="13582" max="13582" width="31.140625" style="14" customWidth="1"/>
    <col min="13583" max="13583" width="33.42578125" style="14" customWidth="1"/>
    <col min="13584" max="13584" width="32.85546875" style="14" customWidth="1"/>
    <col min="13585" max="13585" width="14" style="14" bestFit="1" customWidth="1"/>
    <col min="13586" max="13586" width="10.7109375" style="14" customWidth="1"/>
    <col min="13587" max="13587" width="6.28515625" style="14" customWidth="1"/>
    <col min="13588" max="13588" width="13.85546875" style="14" customWidth="1"/>
    <col min="13589" max="13589" width="15" style="14" customWidth="1"/>
    <col min="13590" max="13590" width="8.42578125" style="14" customWidth="1"/>
    <col min="13591" max="13591" width="22.7109375" style="14" customWidth="1"/>
    <col min="13592" max="13592" width="19.28515625" style="14" customWidth="1"/>
    <col min="13593" max="13593" width="20.5703125" style="14" customWidth="1"/>
    <col min="13594" max="13595" width="9.140625" style="14"/>
    <col min="13596" max="13596" width="16.28515625" style="14" customWidth="1"/>
    <col min="13597" max="13829" width="9.140625" style="14"/>
    <col min="13830" max="13830" width="5.28515625" style="14" customWidth="1"/>
    <col min="13831" max="13831" width="14.5703125" style="14" bestFit="1" customWidth="1"/>
    <col min="13832" max="13832" width="15.42578125" style="14" bestFit="1" customWidth="1"/>
    <col min="13833" max="13833" width="19.28515625" style="14" bestFit="1" customWidth="1"/>
    <col min="13834" max="13834" width="19.5703125" style="14" customWidth="1"/>
    <col min="13835" max="13835" width="22.28515625" style="14" customWidth="1"/>
    <col min="13836" max="13836" width="22.7109375" style="14" customWidth="1"/>
    <col min="13837" max="13837" width="34.42578125" style="14" customWidth="1"/>
    <col min="13838" max="13838" width="31.140625" style="14" customWidth="1"/>
    <col min="13839" max="13839" width="33.42578125" style="14" customWidth="1"/>
    <col min="13840" max="13840" width="32.85546875" style="14" customWidth="1"/>
    <col min="13841" max="13841" width="14" style="14" bestFit="1" customWidth="1"/>
    <col min="13842" max="13842" width="10.7109375" style="14" customWidth="1"/>
    <col min="13843" max="13843" width="6.28515625" style="14" customWidth="1"/>
    <col min="13844" max="13844" width="13.85546875" style="14" customWidth="1"/>
    <col min="13845" max="13845" width="15" style="14" customWidth="1"/>
    <col min="13846" max="13846" width="8.42578125" style="14" customWidth="1"/>
    <col min="13847" max="13847" width="22.7109375" style="14" customWidth="1"/>
    <col min="13848" max="13848" width="19.28515625" style="14" customWidth="1"/>
    <col min="13849" max="13849" width="20.5703125" style="14" customWidth="1"/>
    <col min="13850" max="13851" width="9.140625" style="14"/>
    <col min="13852" max="13852" width="16.28515625" style="14" customWidth="1"/>
    <col min="13853" max="14085" width="9.140625" style="14"/>
    <col min="14086" max="14086" width="5.28515625" style="14" customWidth="1"/>
    <col min="14087" max="14087" width="14.5703125" style="14" bestFit="1" customWidth="1"/>
    <col min="14088" max="14088" width="15.42578125" style="14" bestFit="1" customWidth="1"/>
    <col min="14089" max="14089" width="19.28515625" style="14" bestFit="1" customWidth="1"/>
    <col min="14090" max="14090" width="19.5703125" style="14" customWidth="1"/>
    <col min="14091" max="14091" width="22.28515625" style="14" customWidth="1"/>
    <col min="14092" max="14092" width="22.7109375" style="14" customWidth="1"/>
    <col min="14093" max="14093" width="34.42578125" style="14" customWidth="1"/>
    <col min="14094" max="14094" width="31.140625" style="14" customWidth="1"/>
    <col min="14095" max="14095" width="33.42578125" style="14" customWidth="1"/>
    <col min="14096" max="14096" width="32.85546875" style="14" customWidth="1"/>
    <col min="14097" max="14097" width="14" style="14" bestFit="1" customWidth="1"/>
    <col min="14098" max="14098" width="10.7109375" style="14" customWidth="1"/>
    <col min="14099" max="14099" width="6.28515625" style="14" customWidth="1"/>
    <col min="14100" max="14100" width="13.85546875" style="14" customWidth="1"/>
    <col min="14101" max="14101" width="15" style="14" customWidth="1"/>
    <col min="14102" max="14102" width="8.42578125" style="14" customWidth="1"/>
    <col min="14103" max="14103" width="22.7109375" style="14" customWidth="1"/>
    <col min="14104" max="14104" width="19.28515625" style="14" customWidth="1"/>
    <col min="14105" max="14105" width="20.5703125" style="14" customWidth="1"/>
    <col min="14106" max="14107" width="9.140625" style="14"/>
    <col min="14108" max="14108" width="16.28515625" style="14" customWidth="1"/>
    <col min="14109" max="14341" width="9.140625" style="14"/>
    <col min="14342" max="14342" width="5.28515625" style="14" customWidth="1"/>
    <col min="14343" max="14343" width="14.5703125" style="14" bestFit="1" customWidth="1"/>
    <col min="14344" max="14344" width="15.42578125" style="14" bestFit="1" customWidth="1"/>
    <col min="14345" max="14345" width="19.28515625" style="14" bestFit="1" customWidth="1"/>
    <col min="14346" max="14346" width="19.5703125" style="14" customWidth="1"/>
    <col min="14347" max="14347" width="22.28515625" style="14" customWidth="1"/>
    <col min="14348" max="14348" width="22.7109375" style="14" customWidth="1"/>
    <col min="14349" max="14349" width="34.42578125" style="14" customWidth="1"/>
    <col min="14350" max="14350" width="31.140625" style="14" customWidth="1"/>
    <col min="14351" max="14351" width="33.42578125" style="14" customWidth="1"/>
    <col min="14352" max="14352" width="32.85546875" style="14" customWidth="1"/>
    <col min="14353" max="14353" width="14" style="14" bestFit="1" customWidth="1"/>
    <col min="14354" max="14354" width="10.7109375" style="14" customWidth="1"/>
    <col min="14355" max="14355" width="6.28515625" style="14" customWidth="1"/>
    <col min="14356" max="14356" width="13.85546875" style="14" customWidth="1"/>
    <col min="14357" max="14357" width="15" style="14" customWidth="1"/>
    <col min="14358" max="14358" width="8.42578125" style="14" customWidth="1"/>
    <col min="14359" max="14359" width="22.7109375" style="14" customWidth="1"/>
    <col min="14360" max="14360" width="19.28515625" style="14" customWidth="1"/>
    <col min="14361" max="14361" width="20.5703125" style="14" customWidth="1"/>
    <col min="14362" max="14363" width="9.140625" style="14"/>
    <col min="14364" max="14364" width="16.28515625" style="14" customWidth="1"/>
    <col min="14365" max="14597" width="9.140625" style="14"/>
    <col min="14598" max="14598" width="5.28515625" style="14" customWidth="1"/>
    <col min="14599" max="14599" width="14.5703125" style="14" bestFit="1" customWidth="1"/>
    <col min="14600" max="14600" width="15.42578125" style="14" bestFit="1" customWidth="1"/>
    <col min="14601" max="14601" width="19.28515625" style="14" bestFit="1" customWidth="1"/>
    <col min="14602" max="14602" width="19.5703125" style="14" customWidth="1"/>
    <col min="14603" max="14603" width="22.28515625" style="14" customWidth="1"/>
    <col min="14604" max="14604" width="22.7109375" style="14" customWidth="1"/>
    <col min="14605" max="14605" width="34.42578125" style="14" customWidth="1"/>
    <col min="14606" max="14606" width="31.140625" style="14" customWidth="1"/>
    <col min="14607" max="14607" width="33.42578125" style="14" customWidth="1"/>
    <col min="14608" max="14608" width="32.85546875" style="14" customWidth="1"/>
    <col min="14609" max="14609" width="14" style="14" bestFit="1" customWidth="1"/>
    <col min="14610" max="14610" width="10.7109375" style="14" customWidth="1"/>
    <col min="14611" max="14611" width="6.28515625" style="14" customWidth="1"/>
    <col min="14612" max="14612" width="13.85546875" style="14" customWidth="1"/>
    <col min="14613" max="14613" width="15" style="14" customWidth="1"/>
    <col min="14614" max="14614" width="8.42578125" style="14" customWidth="1"/>
    <col min="14615" max="14615" width="22.7109375" style="14" customWidth="1"/>
    <col min="14616" max="14616" width="19.28515625" style="14" customWidth="1"/>
    <col min="14617" max="14617" width="20.5703125" style="14" customWidth="1"/>
    <col min="14618" max="14619" width="9.140625" style="14"/>
    <col min="14620" max="14620" width="16.28515625" style="14" customWidth="1"/>
    <col min="14621" max="14853" width="9.140625" style="14"/>
    <col min="14854" max="14854" width="5.28515625" style="14" customWidth="1"/>
    <col min="14855" max="14855" width="14.5703125" style="14" bestFit="1" customWidth="1"/>
    <col min="14856" max="14856" width="15.42578125" style="14" bestFit="1" customWidth="1"/>
    <col min="14857" max="14857" width="19.28515625" style="14" bestFit="1" customWidth="1"/>
    <col min="14858" max="14858" width="19.5703125" style="14" customWidth="1"/>
    <col min="14859" max="14859" width="22.28515625" style="14" customWidth="1"/>
    <col min="14860" max="14860" width="22.7109375" style="14" customWidth="1"/>
    <col min="14861" max="14861" width="34.42578125" style="14" customWidth="1"/>
    <col min="14862" max="14862" width="31.140625" style="14" customWidth="1"/>
    <col min="14863" max="14863" width="33.42578125" style="14" customWidth="1"/>
    <col min="14864" max="14864" width="32.85546875" style="14" customWidth="1"/>
    <col min="14865" max="14865" width="14" style="14" bestFit="1" customWidth="1"/>
    <col min="14866" max="14866" width="10.7109375" style="14" customWidth="1"/>
    <col min="14867" max="14867" width="6.28515625" style="14" customWidth="1"/>
    <col min="14868" max="14868" width="13.85546875" style="14" customWidth="1"/>
    <col min="14869" max="14869" width="15" style="14" customWidth="1"/>
    <col min="14870" max="14870" width="8.42578125" style="14" customWidth="1"/>
    <col min="14871" max="14871" width="22.7109375" style="14" customWidth="1"/>
    <col min="14872" max="14872" width="19.28515625" style="14" customWidth="1"/>
    <col min="14873" max="14873" width="20.5703125" style="14" customWidth="1"/>
    <col min="14874" max="14875" width="9.140625" style="14"/>
    <col min="14876" max="14876" width="16.28515625" style="14" customWidth="1"/>
    <col min="14877" max="15109" width="9.140625" style="14"/>
    <col min="15110" max="15110" width="5.28515625" style="14" customWidth="1"/>
    <col min="15111" max="15111" width="14.5703125" style="14" bestFit="1" customWidth="1"/>
    <col min="15112" max="15112" width="15.42578125" style="14" bestFit="1" customWidth="1"/>
    <col min="15113" max="15113" width="19.28515625" style="14" bestFit="1" customWidth="1"/>
    <col min="15114" max="15114" width="19.5703125" style="14" customWidth="1"/>
    <col min="15115" max="15115" width="22.28515625" style="14" customWidth="1"/>
    <col min="15116" max="15116" width="22.7109375" style="14" customWidth="1"/>
    <col min="15117" max="15117" width="34.42578125" style="14" customWidth="1"/>
    <col min="15118" max="15118" width="31.140625" style="14" customWidth="1"/>
    <col min="15119" max="15119" width="33.42578125" style="14" customWidth="1"/>
    <col min="15120" max="15120" width="32.85546875" style="14" customWidth="1"/>
    <col min="15121" max="15121" width="14" style="14" bestFit="1" customWidth="1"/>
    <col min="15122" max="15122" width="10.7109375" style="14" customWidth="1"/>
    <col min="15123" max="15123" width="6.28515625" style="14" customWidth="1"/>
    <col min="15124" max="15124" width="13.85546875" style="14" customWidth="1"/>
    <col min="15125" max="15125" width="15" style="14" customWidth="1"/>
    <col min="15126" max="15126" width="8.42578125" style="14" customWidth="1"/>
    <col min="15127" max="15127" width="22.7109375" style="14" customWidth="1"/>
    <col min="15128" max="15128" width="19.28515625" style="14" customWidth="1"/>
    <col min="15129" max="15129" width="20.5703125" style="14" customWidth="1"/>
    <col min="15130" max="15131" width="9.140625" style="14"/>
    <col min="15132" max="15132" width="16.28515625" style="14" customWidth="1"/>
    <col min="15133" max="15365" width="9.140625" style="14"/>
    <col min="15366" max="15366" width="5.28515625" style="14" customWidth="1"/>
    <col min="15367" max="15367" width="14.5703125" style="14" bestFit="1" customWidth="1"/>
    <col min="15368" max="15368" width="15.42578125" style="14" bestFit="1" customWidth="1"/>
    <col min="15369" max="15369" width="19.28515625" style="14" bestFit="1" customWidth="1"/>
    <col min="15370" max="15370" width="19.5703125" style="14" customWidth="1"/>
    <col min="15371" max="15371" width="22.28515625" style="14" customWidth="1"/>
    <col min="15372" max="15372" width="22.7109375" style="14" customWidth="1"/>
    <col min="15373" max="15373" width="34.42578125" style="14" customWidth="1"/>
    <col min="15374" max="15374" width="31.140625" style="14" customWidth="1"/>
    <col min="15375" max="15375" width="33.42578125" style="14" customWidth="1"/>
    <col min="15376" max="15376" width="32.85546875" style="14" customWidth="1"/>
    <col min="15377" max="15377" width="14" style="14" bestFit="1" customWidth="1"/>
    <col min="15378" max="15378" width="10.7109375" style="14" customWidth="1"/>
    <col min="15379" max="15379" width="6.28515625" style="14" customWidth="1"/>
    <col min="15380" max="15380" width="13.85546875" style="14" customWidth="1"/>
    <col min="15381" max="15381" width="15" style="14" customWidth="1"/>
    <col min="15382" max="15382" width="8.42578125" style="14" customWidth="1"/>
    <col min="15383" max="15383" width="22.7109375" style="14" customWidth="1"/>
    <col min="15384" max="15384" width="19.28515625" style="14" customWidth="1"/>
    <col min="15385" max="15385" width="20.5703125" style="14" customWidth="1"/>
    <col min="15386" max="15387" width="9.140625" style="14"/>
    <col min="15388" max="15388" width="16.28515625" style="14" customWidth="1"/>
    <col min="15389" max="15621" width="9.140625" style="14"/>
    <col min="15622" max="15622" width="5.28515625" style="14" customWidth="1"/>
    <col min="15623" max="15623" width="14.5703125" style="14" bestFit="1" customWidth="1"/>
    <col min="15624" max="15624" width="15.42578125" style="14" bestFit="1" customWidth="1"/>
    <col min="15625" max="15625" width="19.28515625" style="14" bestFit="1" customWidth="1"/>
    <col min="15626" max="15626" width="19.5703125" style="14" customWidth="1"/>
    <col min="15627" max="15627" width="22.28515625" style="14" customWidth="1"/>
    <col min="15628" max="15628" width="22.7109375" style="14" customWidth="1"/>
    <col min="15629" max="15629" width="34.42578125" style="14" customWidth="1"/>
    <col min="15630" max="15630" width="31.140625" style="14" customWidth="1"/>
    <col min="15631" max="15631" width="33.42578125" style="14" customWidth="1"/>
    <col min="15632" max="15632" width="32.85546875" style="14" customWidth="1"/>
    <col min="15633" max="15633" width="14" style="14" bestFit="1" customWidth="1"/>
    <col min="15634" max="15634" width="10.7109375" style="14" customWidth="1"/>
    <col min="15635" max="15635" width="6.28515625" style="14" customWidth="1"/>
    <col min="15636" max="15636" width="13.85546875" style="14" customWidth="1"/>
    <col min="15637" max="15637" width="15" style="14" customWidth="1"/>
    <col min="15638" max="15638" width="8.42578125" style="14" customWidth="1"/>
    <col min="15639" max="15639" width="22.7109375" style="14" customWidth="1"/>
    <col min="15640" max="15640" width="19.28515625" style="14" customWidth="1"/>
    <col min="15641" max="15641" width="20.5703125" style="14" customWidth="1"/>
    <col min="15642" max="15643" width="9.140625" style="14"/>
    <col min="15644" max="15644" width="16.28515625" style="14" customWidth="1"/>
    <col min="15645" max="15877" width="9.140625" style="14"/>
    <col min="15878" max="15878" width="5.28515625" style="14" customWidth="1"/>
    <col min="15879" max="15879" width="14.5703125" style="14" bestFit="1" customWidth="1"/>
    <col min="15880" max="15880" width="15.42578125" style="14" bestFit="1" customWidth="1"/>
    <col min="15881" max="15881" width="19.28515625" style="14" bestFit="1" customWidth="1"/>
    <col min="15882" max="15882" width="19.5703125" style="14" customWidth="1"/>
    <col min="15883" max="15883" width="22.28515625" style="14" customWidth="1"/>
    <col min="15884" max="15884" width="22.7109375" style="14" customWidth="1"/>
    <col min="15885" max="15885" width="34.42578125" style="14" customWidth="1"/>
    <col min="15886" max="15886" width="31.140625" style="14" customWidth="1"/>
    <col min="15887" max="15887" width="33.42578125" style="14" customWidth="1"/>
    <col min="15888" max="15888" width="32.85546875" style="14" customWidth="1"/>
    <col min="15889" max="15889" width="14" style="14" bestFit="1" customWidth="1"/>
    <col min="15890" max="15890" width="10.7109375" style="14" customWidth="1"/>
    <col min="15891" max="15891" width="6.28515625" style="14" customWidth="1"/>
    <col min="15892" max="15892" width="13.85546875" style="14" customWidth="1"/>
    <col min="15893" max="15893" width="15" style="14" customWidth="1"/>
    <col min="15894" max="15894" width="8.42578125" style="14" customWidth="1"/>
    <col min="15895" max="15895" width="22.7109375" style="14" customWidth="1"/>
    <col min="15896" max="15896" width="19.28515625" style="14" customWidth="1"/>
    <col min="15897" max="15897" width="20.5703125" style="14" customWidth="1"/>
    <col min="15898" max="15899" width="9.140625" style="14"/>
    <col min="15900" max="15900" width="16.28515625" style="14" customWidth="1"/>
    <col min="15901" max="16133" width="9.140625" style="14"/>
    <col min="16134" max="16134" width="5.28515625" style="14" customWidth="1"/>
    <col min="16135" max="16135" width="14.5703125" style="14" bestFit="1" customWidth="1"/>
    <col min="16136" max="16136" width="15.42578125" style="14" bestFit="1" customWidth="1"/>
    <col min="16137" max="16137" width="19.28515625" style="14" bestFit="1" customWidth="1"/>
    <col min="16138" max="16138" width="19.5703125" style="14" customWidth="1"/>
    <col min="16139" max="16139" width="22.28515625" style="14" customWidth="1"/>
    <col min="16140" max="16140" width="22.7109375" style="14" customWidth="1"/>
    <col min="16141" max="16141" width="34.42578125" style="14" customWidth="1"/>
    <col min="16142" max="16142" width="31.140625" style="14" customWidth="1"/>
    <col min="16143" max="16143" width="33.42578125" style="14" customWidth="1"/>
    <col min="16144" max="16144" width="32.85546875" style="14" customWidth="1"/>
    <col min="16145" max="16145" width="14" style="14" bestFit="1" customWidth="1"/>
    <col min="16146" max="16146" width="10.7109375" style="14" customWidth="1"/>
    <col min="16147" max="16147" width="6.28515625" style="14" customWidth="1"/>
    <col min="16148" max="16148" width="13.85546875" style="14" customWidth="1"/>
    <col min="16149" max="16149" width="15" style="14" customWidth="1"/>
    <col min="16150" max="16150" width="8.42578125" style="14" customWidth="1"/>
    <col min="16151" max="16151" width="22.7109375" style="14" customWidth="1"/>
    <col min="16152" max="16152" width="19.28515625" style="14" customWidth="1"/>
    <col min="16153" max="16153" width="20.5703125" style="14" customWidth="1"/>
    <col min="16154" max="16155" width="9.140625" style="14"/>
    <col min="16156" max="16156" width="16.28515625" style="14" customWidth="1"/>
    <col min="16157" max="16384" width="9.140625" style="14"/>
  </cols>
  <sheetData>
    <row r="1" spans="1:25">
      <c r="A1" s="9"/>
      <c r="B1" s="10"/>
      <c r="C1" s="10"/>
      <c r="D1" s="10"/>
      <c r="E1" s="10"/>
      <c r="F1" s="10"/>
      <c r="G1" s="10"/>
      <c r="H1" s="10"/>
      <c r="I1" s="9"/>
      <c r="J1" s="9"/>
      <c r="K1" s="9"/>
      <c r="L1" s="11"/>
      <c r="M1" s="11"/>
      <c r="N1" s="11"/>
      <c r="O1" s="11"/>
      <c r="P1" s="11"/>
      <c r="Q1" s="9"/>
      <c r="R1" s="9"/>
      <c r="S1" s="12"/>
      <c r="T1" s="10"/>
      <c r="U1" s="10"/>
      <c r="V1" s="10"/>
    </row>
    <row r="2" spans="1:25" s="21" customFormat="1">
      <c r="A2" s="15"/>
      <c r="B2" s="16"/>
      <c r="C2" s="16"/>
      <c r="D2" s="16"/>
      <c r="E2" s="16"/>
      <c r="F2" s="16"/>
      <c r="G2" s="16"/>
      <c r="H2" s="16"/>
      <c r="I2" s="17"/>
      <c r="J2" s="17"/>
      <c r="K2" s="18"/>
      <c r="L2" s="19"/>
      <c r="M2" s="19"/>
      <c r="N2" s="19"/>
      <c r="O2" s="19"/>
      <c r="P2" s="19"/>
      <c r="Q2" s="17"/>
      <c r="R2" s="17"/>
      <c r="S2" s="16"/>
      <c r="T2" s="16"/>
      <c r="U2" s="16"/>
      <c r="V2" s="16"/>
      <c r="W2" s="20"/>
      <c r="X2" s="20"/>
      <c r="Y2" s="20"/>
    </row>
    <row r="3" spans="1:25" s="21" customFormat="1">
      <c r="A3" s="22"/>
      <c r="B3" s="23" t="s">
        <v>71</v>
      </c>
      <c r="C3" s="23"/>
      <c r="D3" s="23"/>
      <c r="E3" s="23"/>
      <c r="F3" s="23"/>
      <c r="G3" s="16"/>
      <c r="H3" s="16"/>
      <c r="I3" s="17"/>
      <c r="J3" s="17"/>
      <c r="K3" s="18"/>
      <c r="L3" s="19"/>
      <c r="M3" s="19"/>
      <c r="N3" s="19"/>
      <c r="O3" s="19"/>
      <c r="P3" s="19"/>
      <c r="Q3" s="17"/>
      <c r="R3" s="17"/>
      <c r="S3" s="16"/>
      <c r="T3" s="16"/>
      <c r="U3" s="16"/>
      <c r="V3" s="16"/>
      <c r="W3" s="20"/>
      <c r="X3" s="20"/>
      <c r="Y3" s="20"/>
    </row>
    <row r="4" spans="1:25" s="21" customFormat="1">
      <c r="A4" s="24"/>
      <c r="B4" s="16"/>
      <c r="C4" s="16"/>
      <c r="D4" s="16"/>
      <c r="E4" s="16"/>
      <c r="F4" s="16"/>
      <c r="G4" s="16"/>
      <c r="H4" s="16"/>
      <c r="I4" s="17"/>
      <c r="J4" s="17"/>
      <c r="K4" s="18"/>
      <c r="L4" s="19"/>
      <c r="M4" s="19"/>
      <c r="N4" s="19"/>
      <c r="O4" s="19"/>
      <c r="P4" s="19"/>
      <c r="Q4" s="17"/>
      <c r="R4" s="17"/>
      <c r="S4" s="16"/>
      <c r="T4" s="16"/>
      <c r="U4" s="16"/>
      <c r="V4" s="16"/>
      <c r="W4" s="20"/>
      <c r="X4" s="20"/>
      <c r="Y4" s="20"/>
    </row>
    <row r="5" spans="1:25">
      <c r="A5" s="25"/>
      <c r="B5" s="10"/>
      <c r="C5" s="10"/>
      <c r="D5" s="10"/>
      <c r="E5" s="10"/>
      <c r="F5" s="10"/>
      <c r="G5" s="10"/>
      <c r="H5" s="10"/>
      <c r="I5" s="9"/>
      <c r="J5" s="9"/>
      <c r="K5" s="26"/>
      <c r="L5" s="11"/>
      <c r="M5" s="11"/>
      <c r="N5" s="11"/>
      <c r="O5" s="11"/>
      <c r="P5" s="11"/>
      <c r="Q5" s="9"/>
      <c r="R5" s="9"/>
      <c r="S5" s="10"/>
      <c r="T5" s="10"/>
      <c r="U5" s="10"/>
      <c r="V5" s="10"/>
    </row>
    <row r="6" spans="1:25" ht="81" customHeight="1">
      <c r="A6" s="68" t="s">
        <v>0</v>
      </c>
      <c r="B6" s="68"/>
      <c r="C6" s="68"/>
      <c r="D6" s="68" t="s">
        <v>1</v>
      </c>
      <c r="E6" s="68"/>
      <c r="F6" s="59" t="s">
        <v>2</v>
      </c>
      <c r="G6" s="10"/>
      <c r="H6" s="27"/>
      <c r="I6" s="9"/>
      <c r="J6" s="28"/>
      <c r="K6" s="9"/>
      <c r="L6" s="11"/>
      <c r="M6" s="11"/>
      <c r="N6" s="11"/>
      <c r="O6" s="11"/>
      <c r="P6" s="11"/>
      <c r="Q6" s="29"/>
      <c r="R6" s="29"/>
      <c r="S6" s="10"/>
      <c r="T6" s="10"/>
      <c r="U6" s="10"/>
      <c r="V6" s="10"/>
    </row>
    <row r="7" spans="1:25" s="32" customFormat="1">
      <c r="A7" s="70">
        <v>1</v>
      </c>
      <c r="B7" s="70"/>
      <c r="C7" s="70"/>
      <c r="D7" s="71">
        <v>2</v>
      </c>
      <c r="E7" s="72"/>
      <c r="F7" s="59">
        <v>3</v>
      </c>
      <c r="G7" s="10"/>
      <c r="H7" s="27"/>
      <c r="I7" s="9"/>
      <c r="J7" s="28"/>
      <c r="K7" s="9"/>
      <c r="L7" s="30"/>
      <c r="M7" s="30"/>
      <c r="N7" s="30"/>
      <c r="O7" s="30"/>
      <c r="P7" s="30"/>
      <c r="Q7" s="29"/>
      <c r="R7" s="29"/>
      <c r="S7" s="9"/>
      <c r="T7" s="9"/>
      <c r="U7" s="9"/>
      <c r="V7" s="9"/>
      <c r="W7" s="31"/>
      <c r="X7" s="31"/>
      <c r="Y7" s="31"/>
    </row>
    <row r="8" spans="1:25" s="33" customFormat="1" ht="88.5" customHeight="1">
      <c r="A8" s="73" t="s">
        <v>206</v>
      </c>
      <c r="B8" s="73"/>
      <c r="C8" s="73"/>
      <c r="D8" s="71" t="s">
        <v>207</v>
      </c>
      <c r="E8" s="72"/>
      <c r="F8" s="60">
        <v>2023</v>
      </c>
      <c r="G8" s="9"/>
      <c r="H8" s="26"/>
      <c r="I8" s="9"/>
      <c r="J8" s="28"/>
      <c r="K8" s="9"/>
      <c r="L8" s="30"/>
      <c r="M8" s="30"/>
      <c r="N8" s="30"/>
      <c r="O8" s="30"/>
      <c r="P8" s="30"/>
      <c r="Q8" s="29"/>
      <c r="R8" s="29"/>
      <c r="S8" s="9"/>
      <c r="T8" s="9"/>
      <c r="U8" s="9"/>
      <c r="V8" s="9"/>
      <c r="W8" s="31"/>
      <c r="X8" s="31"/>
      <c r="Y8" s="31"/>
    </row>
    <row r="9" spans="1:25" ht="81" customHeight="1">
      <c r="A9" s="25"/>
      <c r="B9" s="10"/>
      <c r="C9" s="10"/>
      <c r="D9" s="34"/>
      <c r="E9" s="34"/>
      <c r="F9" s="34"/>
      <c r="G9" s="34"/>
      <c r="H9" s="34"/>
      <c r="I9" s="29"/>
      <c r="J9" s="29"/>
      <c r="K9" s="28"/>
      <c r="L9" s="30"/>
      <c r="M9" s="30"/>
      <c r="N9" s="30"/>
      <c r="O9" s="30"/>
      <c r="P9" s="30"/>
      <c r="Q9" s="30"/>
      <c r="R9" s="9"/>
      <c r="S9" s="34"/>
      <c r="T9" s="34"/>
      <c r="U9" s="34"/>
      <c r="V9" s="34"/>
    </row>
    <row r="10" spans="1:25" s="21" customFormat="1">
      <c r="A10" s="15"/>
      <c r="B10" s="23"/>
      <c r="C10" s="23"/>
      <c r="D10" s="34"/>
      <c r="E10" s="23"/>
      <c r="F10" s="23"/>
      <c r="G10" s="23"/>
      <c r="H10" s="23"/>
      <c r="I10" s="35"/>
      <c r="J10" s="36"/>
      <c r="K10" s="37"/>
      <c r="L10" s="38"/>
      <c r="M10" s="38" t="s">
        <v>268</v>
      </c>
      <c r="N10" s="38"/>
      <c r="O10" s="38"/>
      <c r="P10" s="38"/>
      <c r="Q10" s="17"/>
      <c r="R10" s="17"/>
      <c r="S10" s="23"/>
      <c r="T10" s="23"/>
      <c r="U10" s="23"/>
      <c r="V10" s="23"/>
      <c r="W10" s="20"/>
      <c r="X10" s="20"/>
      <c r="Y10" s="20"/>
    </row>
    <row r="11" spans="1:25">
      <c r="D11" s="34"/>
    </row>
    <row r="12" spans="1:25" s="33" customFormat="1" ht="21" customHeight="1">
      <c r="A12" s="67" t="s">
        <v>3</v>
      </c>
      <c r="B12" s="68" t="s">
        <v>4</v>
      </c>
      <c r="C12" s="68" t="s">
        <v>5</v>
      </c>
      <c r="D12" s="68" t="s">
        <v>6</v>
      </c>
      <c r="E12" s="68" t="s">
        <v>7</v>
      </c>
      <c r="F12" s="68" t="s">
        <v>8</v>
      </c>
      <c r="G12" s="68" t="s">
        <v>9</v>
      </c>
      <c r="H12" s="68" t="s">
        <v>10</v>
      </c>
      <c r="I12" s="68" t="s">
        <v>11</v>
      </c>
      <c r="J12" s="68" t="s">
        <v>12</v>
      </c>
      <c r="K12" s="69" t="s">
        <v>13</v>
      </c>
      <c r="L12" s="66" t="s">
        <v>14</v>
      </c>
      <c r="M12" s="66" t="s">
        <v>15</v>
      </c>
      <c r="N12" s="64" t="s">
        <v>16</v>
      </c>
      <c r="O12" s="64" t="s">
        <v>17</v>
      </c>
      <c r="P12" s="64" t="s">
        <v>18</v>
      </c>
      <c r="Q12" s="64" t="s">
        <v>19</v>
      </c>
      <c r="R12" s="64" t="s">
        <v>20</v>
      </c>
      <c r="S12" s="64" t="s">
        <v>21</v>
      </c>
      <c r="T12" s="64" t="s">
        <v>22</v>
      </c>
      <c r="U12" s="64" t="s">
        <v>23</v>
      </c>
      <c r="V12" s="64" t="s">
        <v>24</v>
      </c>
      <c r="W12" s="64" t="s">
        <v>25</v>
      </c>
      <c r="X12" s="64" t="s">
        <v>26</v>
      </c>
      <c r="Y12" s="61" t="s">
        <v>27</v>
      </c>
    </row>
    <row r="13" spans="1:25" s="33" customFormat="1" ht="138.75" customHeight="1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9"/>
      <c r="L13" s="66"/>
      <c r="M13" s="66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2"/>
    </row>
    <row r="14" spans="1:25">
      <c r="A14" s="41">
        <v>1</v>
      </c>
      <c r="B14" s="58">
        <v>2</v>
      </c>
      <c r="C14" s="58">
        <v>3</v>
      </c>
      <c r="D14" s="41">
        <v>4</v>
      </c>
      <c r="E14" s="58">
        <v>5</v>
      </c>
      <c r="F14" s="58">
        <v>6</v>
      </c>
      <c r="G14" s="41">
        <v>7</v>
      </c>
      <c r="H14" s="58">
        <v>8</v>
      </c>
      <c r="I14" s="58">
        <v>9</v>
      </c>
      <c r="J14" s="41">
        <v>10</v>
      </c>
      <c r="K14" s="58">
        <v>11</v>
      </c>
      <c r="L14" s="58">
        <v>12</v>
      </c>
      <c r="M14" s="41">
        <v>13</v>
      </c>
      <c r="N14" s="58">
        <v>14</v>
      </c>
      <c r="O14" s="58">
        <v>15</v>
      </c>
      <c r="P14" s="41">
        <v>16</v>
      </c>
      <c r="Q14" s="58">
        <v>17</v>
      </c>
      <c r="R14" s="58">
        <v>18</v>
      </c>
      <c r="S14" s="41">
        <v>19</v>
      </c>
      <c r="T14" s="58">
        <v>20</v>
      </c>
      <c r="U14" s="58">
        <v>21</v>
      </c>
      <c r="V14" s="41">
        <v>22</v>
      </c>
      <c r="W14" s="58">
        <v>23</v>
      </c>
      <c r="X14" s="58">
        <v>24</v>
      </c>
      <c r="Y14" s="41">
        <v>25</v>
      </c>
    </row>
    <row r="15" spans="1:25" ht="29.25" customHeight="1">
      <c r="A15" s="63" t="s">
        <v>28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</row>
    <row r="16" spans="1:25" ht="87.75" customHeight="1">
      <c r="A16" s="7">
        <v>1</v>
      </c>
      <c r="B16" s="8" t="s">
        <v>29</v>
      </c>
      <c r="C16" s="7" t="s">
        <v>30</v>
      </c>
      <c r="D16" s="7" t="s">
        <v>105</v>
      </c>
      <c r="E16" s="7" t="s">
        <v>106</v>
      </c>
      <c r="F16" s="42" t="s">
        <v>134</v>
      </c>
      <c r="G16" s="43" t="s">
        <v>135</v>
      </c>
      <c r="H16" s="44" t="s">
        <v>136</v>
      </c>
      <c r="I16" s="60" t="s">
        <v>236</v>
      </c>
      <c r="J16" s="7" t="s">
        <v>107</v>
      </c>
      <c r="K16" s="7">
        <v>200</v>
      </c>
      <c r="L16" s="45">
        <f>3000/1.12</f>
        <v>2678.5714285714284</v>
      </c>
      <c r="M16" s="45">
        <f>K16*L16</f>
        <v>535714.28571428568</v>
      </c>
      <c r="N16" s="46"/>
      <c r="O16" s="45"/>
      <c r="P16" s="45"/>
      <c r="Q16" s="8" t="s">
        <v>123</v>
      </c>
      <c r="R16" s="7" t="s">
        <v>108</v>
      </c>
      <c r="S16" s="60" t="s">
        <v>109</v>
      </c>
      <c r="T16" s="44" t="s">
        <v>31</v>
      </c>
      <c r="U16" s="44" t="s">
        <v>32</v>
      </c>
      <c r="V16" s="44" t="s">
        <v>33</v>
      </c>
      <c r="W16" s="7">
        <v>0</v>
      </c>
      <c r="X16" s="7"/>
      <c r="Y16" s="47"/>
    </row>
    <row r="17" spans="1:25" s="33" customFormat="1" ht="157.5" customHeight="1">
      <c r="A17" s="7">
        <v>2</v>
      </c>
      <c r="B17" s="8" t="s">
        <v>29</v>
      </c>
      <c r="C17" s="7" t="s">
        <v>30</v>
      </c>
      <c r="D17" s="48" t="s">
        <v>184</v>
      </c>
      <c r="E17" s="49" t="s">
        <v>180</v>
      </c>
      <c r="F17" s="49" t="s">
        <v>246</v>
      </c>
      <c r="G17" s="7" t="s">
        <v>247</v>
      </c>
      <c r="H17" s="7" t="s">
        <v>248</v>
      </c>
      <c r="I17" s="60" t="s">
        <v>236</v>
      </c>
      <c r="J17" s="7" t="s">
        <v>153</v>
      </c>
      <c r="K17" s="50">
        <v>100</v>
      </c>
      <c r="L17" s="45">
        <f>1045/1.12</f>
        <v>933.03571428571422</v>
      </c>
      <c r="M17" s="45">
        <f t="shared" ref="M17" si="0">K17*L17</f>
        <v>93303.57142857142</v>
      </c>
      <c r="N17" s="46"/>
      <c r="O17" s="45"/>
      <c r="P17" s="45"/>
      <c r="Q17" s="8" t="s">
        <v>123</v>
      </c>
      <c r="R17" s="7" t="s">
        <v>108</v>
      </c>
      <c r="S17" s="60" t="s">
        <v>109</v>
      </c>
      <c r="T17" s="44" t="s">
        <v>31</v>
      </c>
      <c r="U17" s="44" t="s">
        <v>32</v>
      </c>
      <c r="V17" s="44" t="s">
        <v>33</v>
      </c>
      <c r="W17" s="7">
        <v>0</v>
      </c>
      <c r="X17" s="7"/>
      <c r="Y17" s="47"/>
    </row>
    <row r="18" spans="1:25" s="33" customFormat="1" ht="157.5" customHeight="1">
      <c r="A18" s="7">
        <v>3</v>
      </c>
      <c r="B18" s="8" t="s">
        <v>29</v>
      </c>
      <c r="C18" s="7" t="s">
        <v>30</v>
      </c>
      <c r="D18" s="7" t="s">
        <v>253</v>
      </c>
      <c r="E18" s="7" t="s">
        <v>249</v>
      </c>
      <c r="F18" s="7" t="s">
        <v>254</v>
      </c>
      <c r="G18" s="7" t="s">
        <v>252</v>
      </c>
      <c r="H18" s="7" t="s">
        <v>251</v>
      </c>
      <c r="I18" s="60" t="s">
        <v>236</v>
      </c>
      <c r="J18" s="7" t="s">
        <v>250</v>
      </c>
      <c r="K18" s="50">
        <v>20</v>
      </c>
      <c r="L18" s="45">
        <f>2100/1.12</f>
        <v>1874.9999999999998</v>
      </c>
      <c r="M18" s="45">
        <f>K18*L18</f>
        <v>37499.999999999993</v>
      </c>
      <c r="N18" s="46"/>
      <c r="O18" s="45"/>
      <c r="P18" s="45"/>
      <c r="Q18" s="8" t="s">
        <v>123</v>
      </c>
      <c r="R18" s="7" t="s">
        <v>108</v>
      </c>
      <c r="S18" s="60" t="s">
        <v>109</v>
      </c>
      <c r="T18" s="44" t="s">
        <v>31</v>
      </c>
      <c r="U18" s="44" t="s">
        <v>32</v>
      </c>
      <c r="V18" s="44" t="s">
        <v>33</v>
      </c>
      <c r="W18" s="7">
        <v>0</v>
      </c>
      <c r="X18" s="7"/>
      <c r="Y18" s="47"/>
    </row>
    <row r="19" spans="1:25" ht="102" customHeight="1">
      <c r="A19" s="7">
        <v>4</v>
      </c>
      <c r="B19" s="8" t="s">
        <v>29</v>
      </c>
      <c r="C19" s="7" t="s">
        <v>30</v>
      </c>
      <c r="D19" s="7" t="s">
        <v>111</v>
      </c>
      <c r="E19" s="7" t="s">
        <v>112</v>
      </c>
      <c r="F19" s="7" t="s">
        <v>113</v>
      </c>
      <c r="G19" s="7" t="s">
        <v>203</v>
      </c>
      <c r="H19" s="7" t="s">
        <v>202</v>
      </c>
      <c r="I19" s="60" t="s">
        <v>236</v>
      </c>
      <c r="J19" s="7" t="s">
        <v>34</v>
      </c>
      <c r="K19" s="50">
        <v>50</v>
      </c>
      <c r="L19" s="45">
        <v>200</v>
      </c>
      <c r="M19" s="45">
        <f t="shared" ref="M19:M36" si="1">K19*L19</f>
        <v>10000</v>
      </c>
      <c r="N19" s="46"/>
      <c r="O19" s="45"/>
      <c r="P19" s="45"/>
      <c r="Q19" s="8" t="s">
        <v>123</v>
      </c>
      <c r="R19" s="7" t="s">
        <v>108</v>
      </c>
      <c r="S19" s="60" t="s">
        <v>109</v>
      </c>
      <c r="T19" s="44" t="s">
        <v>31</v>
      </c>
      <c r="U19" s="44" t="s">
        <v>32</v>
      </c>
      <c r="V19" s="44" t="s">
        <v>33</v>
      </c>
      <c r="W19" s="7">
        <v>0</v>
      </c>
      <c r="X19" s="7"/>
      <c r="Y19" s="47"/>
    </row>
    <row r="20" spans="1:25" ht="90.75" customHeight="1">
      <c r="A20" s="7">
        <v>5</v>
      </c>
      <c r="B20" s="8" t="s">
        <v>29</v>
      </c>
      <c r="C20" s="7" t="s">
        <v>30</v>
      </c>
      <c r="D20" s="7" t="s">
        <v>114</v>
      </c>
      <c r="E20" s="7" t="s">
        <v>115</v>
      </c>
      <c r="F20" s="7" t="s">
        <v>116</v>
      </c>
      <c r="G20" s="7" t="s">
        <v>256</v>
      </c>
      <c r="H20" s="7" t="s">
        <v>255</v>
      </c>
      <c r="I20" s="60" t="s">
        <v>236</v>
      </c>
      <c r="J20" s="7" t="s">
        <v>107</v>
      </c>
      <c r="K20" s="50">
        <v>10</v>
      </c>
      <c r="L20" s="45">
        <f>1000/1.12</f>
        <v>892.85714285714278</v>
      </c>
      <c r="M20" s="45">
        <f t="shared" si="1"/>
        <v>8928.5714285714275</v>
      </c>
      <c r="N20" s="46"/>
      <c r="O20" s="45"/>
      <c r="P20" s="45"/>
      <c r="Q20" s="8" t="s">
        <v>123</v>
      </c>
      <c r="R20" s="7" t="s">
        <v>108</v>
      </c>
      <c r="S20" s="60" t="s">
        <v>109</v>
      </c>
      <c r="T20" s="44" t="s">
        <v>31</v>
      </c>
      <c r="U20" s="44" t="s">
        <v>32</v>
      </c>
      <c r="V20" s="44" t="s">
        <v>33</v>
      </c>
      <c r="W20" s="7">
        <v>0</v>
      </c>
      <c r="X20" s="7"/>
      <c r="Y20" s="47"/>
    </row>
    <row r="21" spans="1:25" s="33" customFormat="1" ht="107.25" customHeight="1">
      <c r="A21" s="7">
        <v>6</v>
      </c>
      <c r="B21" s="8" t="s">
        <v>29</v>
      </c>
      <c r="C21" s="7" t="s">
        <v>30</v>
      </c>
      <c r="D21" s="48" t="s">
        <v>117</v>
      </c>
      <c r="E21" s="49" t="s">
        <v>118</v>
      </c>
      <c r="F21" s="49" t="s">
        <v>119</v>
      </c>
      <c r="G21" s="7" t="s">
        <v>120</v>
      </c>
      <c r="H21" s="49" t="s">
        <v>121</v>
      </c>
      <c r="I21" s="60" t="s">
        <v>236</v>
      </c>
      <c r="J21" s="7" t="s">
        <v>122</v>
      </c>
      <c r="K21" s="50">
        <v>50</v>
      </c>
      <c r="L21" s="45">
        <f>200/1.12</f>
        <v>178.57142857142856</v>
      </c>
      <c r="M21" s="45">
        <f t="shared" si="1"/>
        <v>8928.5714285714275</v>
      </c>
      <c r="N21" s="46"/>
      <c r="O21" s="45"/>
      <c r="P21" s="45"/>
      <c r="Q21" s="8" t="s">
        <v>123</v>
      </c>
      <c r="R21" s="7" t="s">
        <v>108</v>
      </c>
      <c r="S21" s="60" t="s">
        <v>109</v>
      </c>
      <c r="T21" s="44" t="s">
        <v>31</v>
      </c>
      <c r="U21" s="44" t="s">
        <v>32</v>
      </c>
      <c r="V21" s="44" t="s">
        <v>33</v>
      </c>
      <c r="W21" s="7">
        <v>0</v>
      </c>
      <c r="X21" s="7"/>
      <c r="Y21" s="47"/>
    </row>
    <row r="22" spans="1:25" s="33" customFormat="1" ht="157.5" customHeight="1">
      <c r="A22" s="7">
        <v>7</v>
      </c>
      <c r="B22" s="8" t="s">
        <v>29</v>
      </c>
      <c r="C22" s="7" t="s">
        <v>30</v>
      </c>
      <c r="D22" s="48" t="s">
        <v>142</v>
      </c>
      <c r="E22" s="49" t="s">
        <v>143</v>
      </c>
      <c r="F22" s="49" t="s">
        <v>144</v>
      </c>
      <c r="G22" s="7" t="s">
        <v>145</v>
      </c>
      <c r="H22" s="7" t="s">
        <v>146</v>
      </c>
      <c r="I22" s="60" t="s">
        <v>236</v>
      </c>
      <c r="J22" s="7" t="s">
        <v>34</v>
      </c>
      <c r="K22" s="50">
        <v>20</v>
      </c>
      <c r="L22" s="45">
        <v>116.07142857142856</v>
      </c>
      <c r="M22" s="45">
        <f t="shared" si="1"/>
        <v>2321.4285714285711</v>
      </c>
      <c r="N22" s="46"/>
      <c r="O22" s="45"/>
      <c r="P22" s="45"/>
      <c r="Q22" s="8" t="s">
        <v>123</v>
      </c>
      <c r="R22" s="7" t="s">
        <v>108</v>
      </c>
      <c r="S22" s="60" t="s">
        <v>109</v>
      </c>
      <c r="T22" s="44" t="s">
        <v>31</v>
      </c>
      <c r="U22" s="44" t="s">
        <v>32</v>
      </c>
      <c r="V22" s="44" t="s">
        <v>33</v>
      </c>
      <c r="W22" s="7">
        <v>0</v>
      </c>
      <c r="X22" s="7"/>
      <c r="Y22" s="47"/>
    </row>
    <row r="23" spans="1:25" s="33" customFormat="1" ht="140.25" customHeight="1">
      <c r="A23" s="7">
        <v>8</v>
      </c>
      <c r="B23" s="8" t="s">
        <v>29</v>
      </c>
      <c r="C23" s="7" t="s">
        <v>30</v>
      </c>
      <c r="D23" s="48" t="s">
        <v>147</v>
      </c>
      <c r="E23" s="49" t="s">
        <v>148</v>
      </c>
      <c r="F23" s="49" t="s">
        <v>149</v>
      </c>
      <c r="G23" s="7" t="s">
        <v>150</v>
      </c>
      <c r="H23" s="7" t="s">
        <v>151</v>
      </c>
      <c r="I23" s="60" t="s">
        <v>236</v>
      </c>
      <c r="J23" s="7" t="s">
        <v>152</v>
      </c>
      <c r="K23" s="50">
        <v>50</v>
      </c>
      <c r="L23" s="45">
        <v>150</v>
      </c>
      <c r="M23" s="45">
        <f t="shared" si="1"/>
        <v>7500</v>
      </c>
      <c r="N23" s="46"/>
      <c r="O23" s="45"/>
      <c r="P23" s="45"/>
      <c r="Q23" s="8" t="s">
        <v>123</v>
      </c>
      <c r="R23" s="7" t="s">
        <v>108</v>
      </c>
      <c r="S23" s="60" t="s">
        <v>109</v>
      </c>
      <c r="T23" s="44" t="s">
        <v>31</v>
      </c>
      <c r="U23" s="44" t="s">
        <v>32</v>
      </c>
      <c r="V23" s="44" t="s">
        <v>33</v>
      </c>
      <c r="W23" s="7">
        <v>0</v>
      </c>
      <c r="X23" s="7"/>
      <c r="Y23" s="47"/>
    </row>
    <row r="24" spans="1:25" s="33" customFormat="1" ht="140.25" customHeight="1">
      <c r="A24" s="7">
        <v>9</v>
      </c>
      <c r="B24" s="8" t="s">
        <v>29</v>
      </c>
      <c r="C24" s="7" t="s">
        <v>30</v>
      </c>
      <c r="D24" s="48" t="s">
        <v>154</v>
      </c>
      <c r="E24" s="49" t="s">
        <v>155</v>
      </c>
      <c r="F24" s="49" t="s">
        <v>156</v>
      </c>
      <c r="G24" s="7" t="s">
        <v>245</v>
      </c>
      <c r="H24" s="7" t="s">
        <v>244</v>
      </c>
      <c r="I24" s="60" t="s">
        <v>236</v>
      </c>
      <c r="J24" s="7" t="s">
        <v>153</v>
      </c>
      <c r="K24" s="50">
        <v>30</v>
      </c>
      <c r="L24" s="45">
        <v>190</v>
      </c>
      <c r="M24" s="45">
        <f t="shared" si="1"/>
        <v>5700</v>
      </c>
      <c r="N24" s="46"/>
      <c r="O24" s="45"/>
      <c r="P24" s="45"/>
      <c r="Q24" s="8" t="s">
        <v>123</v>
      </c>
      <c r="R24" s="7" t="s">
        <v>108</v>
      </c>
      <c r="S24" s="60" t="s">
        <v>109</v>
      </c>
      <c r="T24" s="44" t="s">
        <v>31</v>
      </c>
      <c r="U24" s="44" t="s">
        <v>32</v>
      </c>
      <c r="V24" s="44" t="s">
        <v>33</v>
      </c>
      <c r="W24" s="7">
        <v>0</v>
      </c>
      <c r="X24" s="7"/>
      <c r="Y24" s="47"/>
    </row>
    <row r="25" spans="1:25" s="33" customFormat="1" ht="101.25">
      <c r="A25" s="7">
        <v>10</v>
      </c>
      <c r="B25" s="8" t="s">
        <v>29</v>
      </c>
      <c r="C25" s="7" t="s">
        <v>30</v>
      </c>
      <c r="D25" s="48" t="s">
        <v>157</v>
      </c>
      <c r="E25" s="49" t="s">
        <v>158</v>
      </c>
      <c r="F25" s="49" t="s">
        <v>159</v>
      </c>
      <c r="G25" s="7" t="s">
        <v>160</v>
      </c>
      <c r="H25" s="7" t="s">
        <v>161</v>
      </c>
      <c r="I25" s="60" t="s">
        <v>236</v>
      </c>
      <c r="J25" s="7" t="s">
        <v>153</v>
      </c>
      <c r="K25" s="50">
        <v>5</v>
      </c>
      <c r="L25" s="45">
        <v>1035.7142857142856</v>
      </c>
      <c r="M25" s="45">
        <f t="shared" si="1"/>
        <v>5178.5714285714275</v>
      </c>
      <c r="N25" s="46"/>
      <c r="O25" s="45"/>
      <c r="P25" s="45"/>
      <c r="Q25" s="8" t="s">
        <v>123</v>
      </c>
      <c r="R25" s="7" t="s">
        <v>108</v>
      </c>
      <c r="S25" s="60" t="s">
        <v>109</v>
      </c>
      <c r="T25" s="44" t="s">
        <v>31</v>
      </c>
      <c r="U25" s="44" t="s">
        <v>32</v>
      </c>
      <c r="V25" s="44" t="s">
        <v>33</v>
      </c>
      <c r="W25" s="7">
        <v>0</v>
      </c>
      <c r="X25" s="7"/>
      <c r="Y25" s="47"/>
    </row>
    <row r="26" spans="1:25" s="33" customFormat="1" ht="120.75" customHeight="1">
      <c r="A26" s="7">
        <v>11</v>
      </c>
      <c r="B26" s="8" t="s">
        <v>29</v>
      </c>
      <c r="C26" s="7" t="s">
        <v>30</v>
      </c>
      <c r="D26" s="48" t="s">
        <v>162</v>
      </c>
      <c r="E26" s="49" t="s">
        <v>163</v>
      </c>
      <c r="F26" s="49" t="s">
        <v>164</v>
      </c>
      <c r="G26" s="7" t="s">
        <v>165</v>
      </c>
      <c r="H26" s="7" t="s">
        <v>166</v>
      </c>
      <c r="I26" s="60" t="s">
        <v>236</v>
      </c>
      <c r="J26" s="7" t="s">
        <v>153</v>
      </c>
      <c r="K26" s="50">
        <v>6</v>
      </c>
      <c r="L26" s="45">
        <v>2678.5714285714284</v>
      </c>
      <c r="M26" s="45">
        <f t="shared" si="1"/>
        <v>16071.428571428571</v>
      </c>
      <c r="N26" s="46"/>
      <c r="O26" s="45"/>
      <c r="P26" s="45"/>
      <c r="Q26" s="8" t="s">
        <v>123</v>
      </c>
      <c r="R26" s="7" t="s">
        <v>108</v>
      </c>
      <c r="S26" s="60" t="s">
        <v>109</v>
      </c>
      <c r="T26" s="44" t="s">
        <v>31</v>
      </c>
      <c r="U26" s="44" t="s">
        <v>32</v>
      </c>
      <c r="V26" s="44" t="s">
        <v>33</v>
      </c>
      <c r="W26" s="7">
        <v>0</v>
      </c>
      <c r="X26" s="7"/>
      <c r="Y26" s="47"/>
    </row>
    <row r="27" spans="1:25" s="33" customFormat="1" ht="109.5" customHeight="1">
      <c r="A27" s="7">
        <v>12</v>
      </c>
      <c r="B27" s="8" t="s">
        <v>29</v>
      </c>
      <c r="C27" s="7" t="s">
        <v>30</v>
      </c>
      <c r="D27" s="48" t="s">
        <v>167</v>
      </c>
      <c r="E27" s="49" t="s">
        <v>110</v>
      </c>
      <c r="F27" s="49" t="s">
        <v>168</v>
      </c>
      <c r="G27" s="7" t="s">
        <v>169</v>
      </c>
      <c r="H27" s="7" t="s">
        <v>170</v>
      </c>
      <c r="I27" s="60" t="s">
        <v>236</v>
      </c>
      <c r="J27" s="7" t="s">
        <v>153</v>
      </c>
      <c r="K27" s="50">
        <v>36</v>
      </c>
      <c r="L27" s="45">
        <v>100</v>
      </c>
      <c r="M27" s="45">
        <f t="shared" si="1"/>
        <v>3600</v>
      </c>
      <c r="N27" s="46"/>
      <c r="O27" s="45"/>
      <c r="P27" s="45"/>
      <c r="Q27" s="8" t="s">
        <v>123</v>
      </c>
      <c r="R27" s="7" t="s">
        <v>108</v>
      </c>
      <c r="S27" s="60" t="s">
        <v>109</v>
      </c>
      <c r="T27" s="44" t="s">
        <v>31</v>
      </c>
      <c r="U27" s="44" t="s">
        <v>32</v>
      </c>
      <c r="V27" s="44" t="s">
        <v>33</v>
      </c>
      <c r="W27" s="7">
        <v>0</v>
      </c>
      <c r="X27" s="7"/>
      <c r="Y27" s="47"/>
    </row>
    <row r="28" spans="1:25" s="33" customFormat="1" ht="126" customHeight="1">
      <c r="A28" s="7">
        <v>13</v>
      </c>
      <c r="B28" s="8" t="s">
        <v>29</v>
      </c>
      <c r="C28" s="7" t="s">
        <v>30</v>
      </c>
      <c r="D28" s="48" t="s">
        <v>204</v>
      </c>
      <c r="E28" s="49" t="s">
        <v>171</v>
      </c>
      <c r="F28" s="49" t="s">
        <v>205</v>
      </c>
      <c r="G28" s="7" t="s">
        <v>172</v>
      </c>
      <c r="H28" s="7" t="s">
        <v>173</v>
      </c>
      <c r="I28" s="60" t="s">
        <v>236</v>
      </c>
      <c r="J28" s="7" t="s">
        <v>153</v>
      </c>
      <c r="K28" s="50">
        <v>30</v>
      </c>
      <c r="L28" s="45">
        <v>133.92857142857142</v>
      </c>
      <c r="M28" s="45">
        <f t="shared" si="1"/>
        <v>4017.8571428571427</v>
      </c>
      <c r="N28" s="46"/>
      <c r="O28" s="45"/>
      <c r="P28" s="45"/>
      <c r="Q28" s="8" t="s">
        <v>123</v>
      </c>
      <c r="R28" s="7" t="s">
        <v>108</v>
      </c>
      <c r="S28" s="60" t="s">
        <v>109</v>
      </c>
      <c r="T28" s="44" t="s">
        <v>31</v>
      </c>
      <c r="U28" s="44" t="s">
        <v>32</v>
      </c>
      <c r="V28" s="44" t="s">
        <v>33</v>
      </c>
      <c r="W28" s="7">
        <v>0</v>
      </c>
      <c r="X28" s="7"/>
      <c r="Y28" s="47"/>
    </row>
    <row r="29" spans="1:25" s="33" customFormat="1" ht="126" customHeight="1">
      <c r="A29" s="7">
        <v>14</v>
      </c>
      <c r="B29" s="8" t="s">
        <v>29</v>
      </c>
      <c r="C29" s="7" t="s">
        <v>30</v>
      </c>
      <c r="D29" s="48" t="s">
        <v>174</v>
      </c>
      <c r="E29" s="49" t="s">
        <v>175</v>
      </c>
      <c r="F29" s="49" t="s">
        <v>176</v>
      </c>
      <c r="G29" s="7" t="s">
        <v>177</v>
      </c>
      <c r="H29" s="7" t="s">
        <v>178</v>
      </c>
      <c r="I29" s="60" t="s">
        <v>236</v>
      </c>
      <c r="J29" s="7" t="s">
        <v>153</v>
      </c>
      <c r="K29" s="50">
        <v>15</v>
      </c>
      <c r="L29" s="45">
        <v>249.99999999999997</v>
      </c>
      <c r="M29" s="45">
        <f t="shared" si="1"/>
        <v>3749.9999999999995</v>
      </c>
      <c r="N29" s="46"/>
      <c r="O29" s="45"/>
      <c r="P29" s="45"/>
      <c r="Q29" s="8" t="s">
        <v>123</v>
      </c>
      <c r="R29" s="7" t="s">
        <v>108</v>
      </c>
      <c r="S29" s="60" t="s">
        <v>109</v>
      </c>
      <c r="T29" s="44" t="s">
        <v>31</v>
      </c>
      <c r="U29" s="44" t="s">
        <v>32</v>
      </c>
      <c r="V29" s="44" t="s">
        <v>33</v>
      </c>
      <c r="W29" s="7">
        <v>0</v>
      </c>
      <c r="X29" s="7"/>
      <c r="Y29" s="47"/>
    </row>
    <row r="30" spans="1:25" s="33" customFormat="1" ht="126" customHeight="1">
      <c r="A30" s="7">
        <v>15</v>
      </c>
      <c r="B30" s="8" t="s">
        <v>29</v>
      </c>
      <c r="C30" s="7" t="s">
        <v>30</v>
      </c>
      <c r="D30" s="48" t="s">
        <v>179</v>
      </c>
      <c r="E30" s="49" t="s">
        <v>180</v>
      </c>
      <c r="F30" s="49" t="s">
        <v>181</v>
      </c>
      <c r="G30" s="7" t="s">
        <v>182</v>
      </c>
      <c r="H30" s="7" t="s">
        <v>183</v>
      </c>
      <c r="I30" s="60" t="s">
        <v>236</v>
      </c>
      <c r="J30" s="7" t="s">
        <v>153</v>
      </c>
      <c r="K30" s="50">
        <v>200</v>
      </c>
      <c r="L30" s="45">
        <v>49.107142857142854</v>
      </c>
      <c r="M30" s="45">
        <f t="shared" si="1"/>
        <v>9821.4285714285706</v>
      </c>
      <c r="N30" s="46"/>
      <c r="O30" s="45"/>
      <c r="P30" s="45"/>
      <c r="Q30" s="8" t="s">
        <v>123</v>
      </c>
      <c r="R30" s="7" t="s">
        <v>108</v>
      </c>
      <c r="S30" s="60" t="s">
        <v>109</v>
      </c>
      <c r="T30" s="44" t="s">
        <v>31</v>
      </c>
      <c r="U30" s="44" t="s">
        <v>32</v>
      </c>
      <c r="V30" s="44" t="s">
        <v>33</v>
      </c>
      <c r="W30" s="7">
        <v>0</v>
      </c>
      <c r="X30" s="7"/>
      <c r="Y30" s="47"/>
    </row>
    <row r="31" spans="1:25" s="33" customFormat="1" ht="132" customHeight="1">
      <c r="A31" s="7">
        <v>16</v>
      </c>
      <c r="B31" s="8" t="s">
        <v>29</v>
      </c>
      <c r="C31" s="7" t="s">
        <v>30</v>
      </c>
      <c r="D31" s="48" t="s">
        <v>184</v>
      </c>
      <c r="E31" s="49" t="s">
        <v>180</v>
      </c>
      <c r="F31" s="49" t="s">
        <v>185</v>
      </c>
      <c r="G31" s="7" t="s">
        <v>186</v>
      </c>
      <c r="H31" s="7" t="s">
        <v>187</v>
      </c>
      <c r="I31" s="60" t="s">
        <v>236</v>
      </c>
      <c r="J31" s="7" t="s">
        <v>153</v>
      </c>
      <c r="K31" s="50">
        <v>100</v>
      </c>
      <c r="L31" s="45">
        <v>250</v>
      </c>
      <c r="M31" s="45">
        <f t="shared" si="1"/>
        <v>25000</v>
      </c>
      <c r="N31" s="46"/>
      <c r="O31" s="45"/>
      <c r="P31" s="45"/>
      <c r="Q31" s="8" t="s">
        <v>123</v>
      </c>
      <c r="R31" s="7" t="s">
        <v>108</v>
      </c>
      <c r="S31" s="60" t="s">
        <v>109</v>
      </c>
      <c r="T31" s="44" t="s">
        <v>31</v>
      </c>
      <c r="U31" s="44" t="s">
        <v>32</v>
      </c>
      <c r="V31" s="44" t="s">
        <v>33</v>
      </c>
      <c r="W31" s="7">
        <v>0</v>
      </c>
      <c r="X31" s="7"/>
      <c r="Y31" s="47"/>
    </row>
    <row r="32" spans="1:25" s="33" customFormat="1" ht="139.5" customHeight="1">
      <c r="A32" s="7">
        <v>17</v>
      </c>
      <c r="B32" s="8" t="s">
        <v>29</v>
      </c>
      <c r="C32" s="7" t="s">
        <v>30</v>
      </c>
      <c r="D32" s="48" t="s">
        <v>188</v>
      </c>
      <c r="E32" s="49" t="s">
        <v>189</v>
      </c>
      <c r="F32" s="49" t="s">
        <v>190</v>
      </c>
      <c r="G32" s="7" t="s">
        <v>191</v>
      </c>
      <c r="H32" s="7" t="s">
        <v>192</v>
      </c>
      <c r="I32" s="60" t="s">
        <v>236</v>
      </c>
      <c r="J32" s="7" t="s">
        <v>152</v>
      </c>
      <c r="K32" s="50">
        <v>50</v>
      </c>
      <c r="L32" s="45">
        <v>111.60714285714285</v>
      </c>
      <c r="M32" s="45">
        <f t="shared" si="1"/>
        <v>5580.3571428571422</v>
      </c>
      <c r="N32" s="46"/>
      <c r="O32" s="45"/>
      <c r="P32" s="45"/>
      <c r="Q32" s="8" t="s">
        <v>123</v>
      </c>
      <c r="R32" s="7" t="s">
        <v>108</v>
      </c>
      <c r="S32" s="60" t="s">
        <v>109</v>
      </c>
      <c r="T32" s="44" t="s">
        <v>31</v>
      </c>
      <c r="U32" s="44" t="s">
        <v>32</v>
      </c>
      <c r="V32" s="44" t="s">
        <v>33</v>
      </c>
      <c r="W32" s="7">
        <v>0</v>
      </c>
      <c r="X32" s="7"/>
      <c r="Y32" s="47"/>
    </row>
    <row r="33" spans="1:27" s="33" customFormat="1" ht="133.5" customHeight="1">
      <c r="A33" s="7">
        <v>18</v>
      </c>
      <c r="B33" s="8" t="s">
        <v>29</v>
      </c>
      <c r="C33" s="7" t="s">
        <v>30</v>
      </c>
      <c r="D33" s="48" t="s">
        <v>193</v>
      </c>
      <c r="E33" s="49" t="s">
        <v>194</v>
      </c>
      <c r="F33" s="49" t="s">
        <v>195</v>
      </c>
      <c r="G33" s="7" t="s">
        <v>196</v>
      </c>
      <c r="H33" s="7" t="s">
        <v>197</v>
      </c>
      <c r="I33" s="60" t="s">
        <v>236</v>
      </c>
      <c r="J33" s="7" t="s">
        <v>152</v>
      </c>
      <c r="K33" s="50">
        <v>50</v>
      </c>
      <c r="L33" s="45">
        <v>1266.9642857142856</v>
      </c>
      <c r="M33" s="45">
        <f t="shared" si="1"/>
        <v>63348.214285714275</v>
      </c>
      <c r="N33" s="46"/>
      <c r="O33" s="45"/>
      <c r="P33" s="45"/>
      <c r="Q33" s="8" t="s">
        <v>123</v>
      </c>
      <c r="R33" s="7" t="s">
        <v>108</v>
      </c>
      <c r="S33" s="60" t="s">
        <v>109</v>
      </c>
      <c r="T33" s="44" t="s">
        <v>31</v>
      </c>
      <c r="U33" s="44" t="s">
        <v>32</v>
      </c>
      <c r="V33" s="44" t="s">
        <v>33</v>
      </c>
      <c r="W33" s="7">
        <v>0</v>
      </c>
      <c r="X33" s="7"/>
      <c r="Y33" s="47"/>
    </row>
    <row r="34" spans="1:27" s="33" customFormat="1" ht="133.5" customHeight="1">
      <c r="A34" s="7">
        <v>19</v>
      </c>
      <c r="B34" s="8" t="s">
        <v>29</v>
      </c>
      <c r="C34" s="7" t="s">
        <v>30</v>
      </c>
      <c r="D34" s="48" t="s">
        <v>198</v>
      </c>
      <c r="E34" s="49" t="s">
        <v>199</v>
      </c>
      <c r="F34" s="49" t="s">
        <v>159</v>
      </c>
      <c r="G34" s="7" t="s">
        <v>200</v>
      </c>
      <c r="H34" s="7" t="s">
        <v>201</v>
      </c>
      <c r="I34" s="60" t="s">
        <v>236</v>
      </c>
      <c r="J34" s="7" t="s">
        <v>153</v>
      </c>
      <c r="K34" s="50">
        <v>25</v>
      </c>
      <c r="L34" s="45">
        <v>580.35714285714278</v>
      </c>
      <c r="M34" s="45">
        <f t="shared" si="1"/>
        <v>14508.928571428569</v>
      </c>
      <c r="N34" s="46"/>
      <c r="O34" s="45"/>
      <c r="P34" s="45"/>
      <c r="Q34" s="8" t="s">
        <v>123</v>
      </c>
      <c r="R34" s="7" t="s">
        <v>108</v>
      </c>
      <c r="S34" s="60" t="s">
        <v>109</v>
      </c>
      <c r="T34" s="44" t="s">
        <v>31</v>
      </c>
      <c r="U34" s="44" t="s">
        <v>32</v>
      </c>
      <c r="V34" s="44" t="s">
        <v>33</v>
      </c>
      <c r="W34" s="7">
        <v>0</v>
      </c>
      <c r="X34" s="7"/>
      <c r="Y34" s="47"/>
    </row>
    <row r="35" spans="1:27" s="33" customFormat="1" ht="107.25" customHeight="1">
      <c r="A35" s="7">
        <v>20</v>
      </c>
      <c r="B35" s="8" t="s">
        <v>29</v>
      </c>
      <c r="C35" s="7" t="s">
        <v>30</v>
      </c>
      <c r="D35" s="7" t="s">
        <v>74</v>
      </c>
      <c r="E35" s="7" t="s">
        <v>75</v>
      </c>
      <c r="F35" s="7" t="s">
        <v>76</v>
      </c>
      <c r="G35" s="7" t="s">
        <v>77</v>
      </c>
      <c r="H35" s="7" t="s">
        <v>78</v>
      </c>
      <c r="I35" s="60" t="s">
        <v>236</v>
      </c>
      <c r="J35" s="7" t="s">
        <v>79</v>
      </c>
      <c r="K35" s="50">
        <v>220</v>
      </c>
      <c r="L35" s="45">
        <v>600</v>
      </c>
      <c r="M35" s="45">
        <f t="shared" si="1"/>
        <v>132000</v>
      </c>
      <c r="N35" s="46"/>
      <c r="O35" s="45"/>
      <c r="P35" s="45"/>
      <c r="Q35" s="8" t="s">
        <v>123</v>
      </c>
      <c r="R35" s="7" t="s">
        <v>276</v>
      </c>
      <c r="S35" s="60" t="s">
        <v>278</v>
      </c>
      <c r="T35" s="44" t="s">
        <v>31</v>
      </c>
      <c r="U35" s="44" t="s">
        <v>32</v>
      </c>
      <c r="V35" s="44" t="s">
        <v>33</v>
      </c>
      <c r="W35" s="7">
        <v>0</v>
      </c>
      <c r="X35" s="7"/>
      <c r="Y35" s="47"/>
    </row>
    <row r="36" spans="1:27" s="33" customFormat="1" ht="157.5" customHeight="1">
      <c r="A36" s="7">
        <v>21</v>
      </c>
      <c r="B36" s="8" t="s">
        <v>29</v>
      </c>
      <c r="C36" s="7" t="s">
        <v>30</v>
      </c>
      <c r="D36" s="7" t="s">
        <v>80</v>
      </c>
      <c r="E36" s="7" t="s">
        <v>81</v>
      </c>
      <c r="F36" s="7" t="s">
        <v>82</v>
      </c>
      <c r="G36" s="7" t="s">
        <v>83</v>
      </c>
      <c r="H36" s="7" t="s">
        <v>84</v>
      </c>
      <c r="I36" s="60" t="s">
        <v>236</v>
      </c>
      <c r="J36" s="7" t="s">
        <v>34</v>
      </c>
      <c r="K36" s="50">
        <v>600</v>
      </c>
      <c r="L36" s="45">
        <f>270/1.12</f>
        <v>241.07142857142856</v>
      </c>
      <c r="M36" s="45">
        <f t="shared" si="1"/>
        <v>144642.85714285713</v>
      </c>
      <c r="N36" s="46"/>
      <c r="O36" s="45"/>
      <c r="P36" s="45"/>
      <c r="Q36" s="8" t="s">
        <v>123</v>
      </c>
      <c r="R36" s="7" t="s">
        <v>108</v>
      </c>
      <c r="S36" s="60" t="s">
        <v>109</v>
      </c>
      <c r="T36" s="44" t="s">
        <v>31</v>
      </c>
      <c r="U36" s="44" t="s">
        <v>32</v>
      </c>
      <c r="V36" s="44" t="s">
        <v>33</v>
      </c>
      <c r="W36" s="7">
        <v>0</v>
      </c>
      <c r="X36" s="7"/>
      <c r="Y36" s="47"/>
    </row>
    <row r="37" spans="1:27">
      <c r="A37" s="63" t="s">
        <v>35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33"/>
      <c r="AA37" s="33"/>
    </row>
    <row r="38" spans="1:27" ht="141.75">
      <c r="A38" s="7">
        <v>1</v>
      </c>
      <c r="B38" s="8" t="s">
        <v>29</v>
      </c>
      <c r="C38" s="8" t="s">
        <v>36</v>
      </c>
      <c r="D38" s="8" t="s">
        <v>220</v>
      </c>
      <c r="E38" s="8" t="s">
        <v>221</v>
      </c>
      <c r="F38" s="8" t="s">
        <v>221</v>
      </c>
      <c r="G38" s="8" t="s">
        <v>222</v>
      </c>
      <c r="H38" s="8" t="s">
        <v>223</v>
      </c>
      <c r="I38" s="8" t="s">
        <v>70</v>
      </c>
      <c r="J38" s="8" t="s">
        <v>37</v>
      </c>
      <c r="K38" s="8">
        <v>1</v>
      </c>
      <c r="L38" s="8">
        <v>24396000</v>
      </c>
      <c r="M38" s="45">
        <v>24396000</v>
      </c>
      <c r="N38" s="8"/>
      <c r="O38" s="8"/>
      <c r="P38" s="8"/>
      <c r="Q38" s="8" t="s">
        <v>266</v>
      </c>
      <c r="R38" s="8" t="s">
        <v>225</v>
      </c>
      <c r="S38" s="8" t="s">
        <v>226</v>
      </c>
      <c r="T38" s="8" t="s">
        <v>31</v>
      </c>
      <c r="U38" s="8" t="s">
        <v>32</v>
      </c>
      <c r="V38" s="8" t="s">
        <v>33</v>
      </c>
      <c r="W38" s="8">
        <v>0</v>
      </c>
      <c r="X38" s="8"/>
      <c r="Y38" s="8"/>
    </row>
    <row r="39" spans="1:27" ht="60.75">
      <c r="A39" s="7">
        <v>2</v>
      </c>
      <c r="B39" s="8" t="s">
        <v>29</v>
      </c>
      <c r="C39" s="7" t="s">
        <v>36</v>
      </c>
      <c r="D39" s="7" t="s">
        <v>208</v>
      </c>
      <c r="E39" s="7" t="s">
        <v>62</v>
      </c>
      <c r="F39" s="7" t="s">
        <v>209</v>
      </c>
      <c r="G39" s="7" t="s">
        <v>210</v>
      </c>
      <c r="H39" s="7" t="s">
        <v>209</v>
      </c>
      <c r="I39" s="8" t="s">
        <v>219</v>
      </c>
      <c r="J39" s="7" t="s">
        <v>37</v>
      </c>
      <c r="K39" s="50">
        <v>1</v>
      </c>
      <c r="L39" s="45">
        <f t="shared" ref="L39:L51" si="2">M39</f>
        <v>5062499.9999999991</v>
      </c>
      <c r="M39" s="45">
        <f>22680000/1.12/4</f>
        <v>5062499.9999999991</v>
      </c>
      <c r="N39" s="45"/>
      <c r="O39" s="45"/>
      <c r="P39" s="45"/>
      <c r="Q39" s="7" t="s">
        <v>270</v>
      </c>
      <c r="R39" s="7" t="s">
        <v>272</v>
      </c>
      <c r="S39" s="60" t="s">
        <v>275</v>
      </c>
      <c r="T39" s="44" t="s">
        <v>31</v>
      </c>
      <c r="U39" s="44" t="s">
        <v>32</v>
      </c>
      <c r="V39" s="44" t="s">
        <v>33</v>
      </c>
      <c r="W39" s="7">
        <v>0</v>
      </c>
      <c r="X39" s="7"/>
      <c r="Y39" s="7"/>
      <c r="Z39" s="33"/>
      <c r="AA39" s="33"/>
    </row>
    <row r="40" spans="1:27" ht="60.75">
      <c r="A40" s="7">
        <v>3</v>
      </c>
      <c r="B40" s="8" t="s">
        <v>29</v>
      </c>
      <c r="C40" s="7" t="s">
        <v>36</v>
      </c>
      <c r="D40" s="7" t="s">
        <v>208</v>
      </c>
      <c r="E40" s="7" t="s">
        <v>62</v>
      </c>
      <c r="F40" s="7" t="s">
        <v>209</v>
      </c>
      <c r="G40" s="7" t="s">
        <v>210</v>
      </c>
      <c r="H40" s="7" t="s">
        <v>209</v>
      </c>
      <c r="I40" s="8" t="s">
        <v>219</v>
      </c>
      <c r="J40" s="7" t="s">
        <v>37</v>
      </c>
      <c r="K40" s="50">
        <v>1</v>
      </c>
      <c r="L40" s="45">
        <f t="shared" ref="L40:L42" si="3">M40</f>
        <v>5062499.9999999991</v>
      </c>
      <c r="M40" s="45">
        <f t="shared" ref="M40:M42" si="4">22680000/1.12/4</f>
        <v>5062499.9999999991</v>
      </c>
      <c r="N40" s="45"/>
      <c r="O40" s="45"/>
      <c r="P40" s="45"/>
      <c r="Q40" s="7" t="s">
        <v>270</v>
      </c>
      <c r="R40" s="7" t="s">
        <v>272</v>
      </c>
      <c r="S40" s="60" t="s">
        <v>275</v>
      </c>
      <c r="T40" s="44" t="s">
        <v>31</v>
      </c>
      <c r="U40" s="44" t="s">
        <v>32</v>
      </c>
      <c r="V40" s="44" t="s">
        <v>33</v>
      </c>
      <c r="W40" s="7">
        <v>0</v>
      </c>
      <c r="X40" s="7"/>
      <c r="Y40" s="7"/>
      <c r="Z40" s="33"/>
      <c r="AA40" s="33"/>
    </row>
    <row r="41" spans="1:27" ht="60.75">
      <c r="A41" s="7">
        <v>4</v>
      </c>
      <c r="B41" s="8" t="s">
        <v>29</v>
      </c>
      <c r="C41" s="7" t="s">
        <v>36</v>
      </c>
      <c r="D41" s="7" t="s">
        <v>208</v>
      </c>
      <c r="E41" s="7" t="s">
        <v>62</v>
      </c>
      <c r="F41" s="7" t="s">
        <v>209</v>
      </c>
      <c r="G41" s="7" t="s">
        <v>210</v>
      </c>
      <c r="H41" s="7" t="s">
        <v>209</v>
      </c>
      <c r="I41" s="8" t="s">
        <v>219</v>
      </c>
      <c r="J41" s="7" t="s">
        <v>37</v>
      </c>
      <c r="K41" s="50">
        <v>1</v>
      </c>
      <c r="L41" s="45">
        <f t="shared" si="3"/>
        <v>5062499.9999999991</v>
      </c>
      <c r="M41" s="45">
        <f t="shared" si="4"/>
        <v>5062499.9999999991</v>
      </c>
      <c r="N41" s="45"/>
      <c r="O41" s="45"/>
      <c r="P41" s="45"/>
      <c r="Q41" s="7" t="s">
        <v>270</v>
      </c>
      <c r="R41" s="7" t="s">
        <v>272</v>
      </c>
      <c r="S41" s="60" t="s">
        <v>275</v>
      </c>
      <c r="T41" s="44" t="s">
        <v>31</v>
      </c>
      <c r="U41" s="44" t="s">
        <v>32</v>
      </c>
      <c r="V41" s="44" t="s">
        <v>33</v>
      </c>
      <c r="W41" s="7">
        <v>0</v>
      </c>
      <c r="X41" s="7"/>
      <c r="Y41" s="7"/>
      <c r="Z41" s="33"/>
      <c r="AA41" s="33"/>
    </row>
    <row r="42" spans="1:27" ht="60.75">
      <c r="A42" s="7">
        <v>5</v>
      </c>
      <c r="B42" s="8" t="s">
        <v>29</v>
      </c>
      <c r="C42" s="7" t="s">
        <v>36</v>
      </c>
      <c r="D42" s="7" t="s">
        <v>208</v>
      </c>
      <c r="E42" s="7" t="s">
        <v>62</v>
      </c>
      <c r="F42" s="7" t="s">
        <v>209</v>
      </c>
      <c r="G42" s="7" t="s">
        <v>210</v>
      </c>
      <c r="H42" s="7" t="s">
        <v>209</v>
      </c>
      <c r="I42" s="8" t="s">
        <v>219</v>
      </c>
      <c r="J42" s="7" t="s">
        <v>37</v>
      </c>
      <c r="K42" s="50">
        <v>1</v>
      </c>
      <c r="L42" s="45">
        <f t="shared" si="3"/>
        <v>5062499.9999999991</v>
      </c>
      <c r="M42" s="45">
        <f t="shared" si="4"/>
        <v>5062499.9999999991</v>
      </c>
      <c r="N42" s="45"/>
      <c r="O42" s="45"/>
      <c r="P42" s="45"/>
      <c r="Q42" s="7" t="s">
        <v>270</v>
      </c>
      <c r="R42" s="7" t="s">
        <v>272</v>
      </c>
      <c r="S42" s="60" t="s">
        <v>275</v>
      </c>
      <c r="T42" s="44" t="s">
        <v>31</v>
      </c>
      <c r="U42" s="44" t="s">
        <v>32</v>
      </c>
      <c r="V42" s="44" t="s">
        <v>33</v>
      </c>
      <c r="W42" s="7">
        <v>0</v>
      </c>
      <c r="X42" s="7"/>
      <c r="Y42" s="7"/>
      <c r="Z42" s="33"/>
      <c r="AA42" s="33"/>
    </row>
    <row r="43" spans="1:27" ht="81">
      <c r="A43" s="7">
        <v>6</v>
      </c>
      <c r="B43" s="8" t="s">
        <v>29</v>
      </c>
      <c r="C43" s="7" t="s">
        <v>36</v>
      </c>
      <c r="D43" s="7" t="s">
        <v>59</v>
      </c>
      <c r="E43" s="7" t="s">
        <v>60</v>
      </c>
      <c r="F43" s="7" t="s">
        <v>60</v>
      </c>
      <c r="G43" s="7" t="s">
        <v>61</v>
      </c>
      <c r="H43" s="7" t="s">
        <v>299</v>
      </c>
      <c r="I43" s="60" t="s">
        <v>70</v>
      </c>
      <c r="J43" s="7" t="s">
        <v>37</v>
      </c>
      <c r="K43" s="50">
        <v>1</v>
      </c>
      <c r="L43" s="45">
        <f t="shared" si="2"/>
        <v>38392857.142857142</v>
      </c>
      <c r="M43" s="45">
        <f>43000000/1.12</f>
        <v>38392857.142857142</v>
      </c>
      <c r="N43" s="45"/>
      <c r="O43" s="45"/>
      <c r="P43" s="45"/>
      <c r="Q43" s="7" t="s">
        <v>102</v>
      </c>
      <c r="R43" s="7" t="s">
        <v>271</v>
      </c>
      <c r="S43" s="60" t="s">
        <v>274</v>
      </c>
      <c r="T43" s="44" t="s">
        <v>31</v>
      </c>
      <c r="U43" s="44" t="s">
        <v>32</v>
      </c>
      <c r="V43" s="44" t="s">
        <v>33</v>
      </c>
      <c r="W43" s="7">
        <v>0</v>
      </c>
      <c r="X43" s="7"/>
      <c r="Y43" s="7"/>
      <c r="Z43" s="33"/>
      <c r="AA43" s="33"/>
    </row>
    <row r="44" spans="1:27" ht="81">
      <c r="A44" s="7">
        <v>7</v>
      </c>
      <c r="B44" s="8" t="s">
        <v>29</v>
      </c>
      <c r="C44" s="7" t="s">
        <v>36</v>
      </c>
      <c r="D44" s="7" t="s">
        <v>63</v>
      </c>
      <c r="E44" s="7" t="s">
        <v>64</v>
      </c>
      <c r="F44" s="7" t="s">
        <v>64</v>
      </c>
      <c r="G44" s="7" t="s">
        <v>65</v>
      </c>
      <c r="H44" s="7" t="s">
        <v>66</v>
      </c>
      <c r="I44" s="60" t="s">
        <v>70</v>
      </c>
      <c r="J44" s="7" t="s">
        <v>37</v>
      </c>
      <c r="K44" s="50">
        <v>1</v>
      </c>
      <c r="L44" s="45">
        <f t="shared" si="2"/>
        <v>959821.42857142852</v>
      </c>
      <c r="M44" s="45">
        <f>1075000/1.12</f>
        <v>959821.42857142852</v>
      </c>
      <c r="N44" s="45"/>
      <c r="O44" s="45"/>
      <c r="P44" s="45"/>
      <c r="Q44" s="7" t="s">
        <v>102</v>
      </c>
      <c r="R44" s="7" t="s">
        <v>273</v>
      </c>
      <c r="S44" s="60" t="s">
        <v>274</v>
      </c>
      <c r="T44" s="44" t="s">
        <v>31</v>
      </c>
      <c r="U44" s="44" t="s">
        <v>32</v>
      </c>
      <c r="V44" s="44" t="s">
        <v>33</v>
      </c>
      <c r="W44" s="7">
        <v>0</v>
      </c>
      <c r="X44" s="7"/>
      <c r="Y44" s="7"/>
      <c r="Z44" s="33"/>
      <c r="AA44" s="33"/>
    </row>
    <row r="45" spans="1:27" s="55" customFormat="1" ht="122.25" customHeight="1">
      <c r="A45" s="7">
        <v>8</v>
      </c>
      <c r="B45" s="8" t="s">
        <v>29</v>
      </c>
      <c r="C45" s="7" t="s">
        <v>36</v>
      </c>
      <c r="D45" s="7" t="s">
        <v>90</v>
      </c>
      <c r="E45" s="7" t="s">
        <v>91</v>
      </c>
      <c r="F45" s="7" t="s">
        <v>92</v>
      </c>
      <c r="G45" s="7" t="s">
        <v>243</v>
      </c>
      <c r="H45" s="7" t="s">
        <v>242</v>
      </c>
      <c r="I45" s="60" t="s">
        <v>236</v>
      </c>
      <c r="J45" s="7" t="s">
        <v>37</v>
      </c>
      <c r="K45" s="50">
        <v>1</v>
      </c>
      <c r="L45" s="45">
        <f t="shared" si="2"/>
        <v>217857.14285714284</v>
      </c>
      <c r="M45" s="45">
        <f>244000/1.12</f>
        <v>217857.14285714284</v>
      </c>
      <c r="N45" s="54"/>
      <c r="O45" s="54"/>
      <c r="P45" s="54"/>
      <c r="Q45" s="7" t="s">
        <v>123</v>
      </c>
      <c r="R45" s="7" t="s">
        <v>276</v>
      </c>
      <c r="S45" s="7" t="s">
        <v>277</v>
      </c>
      <c r="T45" s="44" t="s">
        <v>31</v>
      </c>
      <c r="U45" s="44" t="s">
        <v>32</v>
      </c>
      <c r="V45" s="44" t="s">
        <v>33</v>
      </c>
      <c r="W45" s="44">
        <v>0</v>
      </c>
      <c r="X45" s="7"/>
      <c r="Y45" s="47"/>
    </row>
    <row r="46" spans="1:27" ht="60.75">
      <c r="A46" s="7">
        <v>9</v>
      </c>
      <c r="B46" s="8" t="s">
        <v>29</v>
      </c>
      <c r="C46" s="7" t="s">
        <v>36</v>
      </c>
      <c r="D46" s="7" t="s">
        <v>90</v>
      </c>
      <c r="E46" s="7" t="s">
        <v>263</v>
      </c>
      <c r="F46" s="7" t="s">
        <v>263</v>
      </c>
      <c r="G46" s="51" t="s">
        <v>264</v>
      </c>
      <c r="H46" s="51" t="s">
        <v>265</v>
      </c>
      <c r="I46" s="60" t="s">
        <v>236</v>
      </c>
      <c r="J46" s="7" t="s">
        <v>37</v>
      </c>
      <c r="K46" s="7">
        <v>1</v>
      </c>
      <c r="L46" s="45">
        <f t="shared" si="2"/>
        <v>75892.85714285713</v>
      </c>
      <c r="M46" s="45">
        <f>85000/1.12</f>
        <v>75892.85714285713</v>
      </c>
      <c r="N46" s="57"/>
      <c r="O46" s="57"/>
      <c r="P46" s="57"/>
      <c r="Q46" s="7" t="s">
        <v>267</v>
      </c>
      <c r="R46" s="7" t="s">
        <v>279</v>
      </c>
      <c r="S46" s="7" t="s">
        <v>278</v>
      </c>
      <c r="T46" s="44" t="s">
        <v>31</v>
      </c>
      <c r="U46" s="44" t="s">
        <v>32</v>
      </c>
      <c r="V46" s="44" t="s">
        <v>33</v>
      </c>
      <c r="W46" s="7">
        <v>0</v>
      </c>
      <c r="X46" s="51"/>
      <c r="Y46" s="47"/>
    </row>
    <row r="47" spans="1:27" ht="290.25" customHeight="1">
      <c r="A47" s="7">
        <v>10</v>
      </c>
      <c r="B47" s="8" t="s">
        <v>29</v>
      </c>
      <c r="C47" s="7" t="s">
        <v>36</v>
      </c>
      <c r="D47" s="42" t="s">
        <v>93</v>
      </c>
      <c r="E47" s="42" t="s">
        <v>94</v>
      </c>
      <c r="F47" s="42" t="s">
        <v>94</v>
      </c>
      <c r="G47" s="44" t="s">
        <v>95</v>
      </c>
      <c r="H47" s="44" t="s">
        <v>96</v>
      </c>
      <c r="I47" s="60" t="s">
        <v>70</v>
      </c>
      <c r="J47" s="7" t="s">
        <v>37</v>
      </c>
      <c r="K47" s="50">
        <v>1</v>
      </c>
      <c r="L47" s="45">
        <f t="shared" si="2"/>
        <v>110714.28571428571</v>
      </c>
      <c r="M47" s="45">
        <f>124000/1.12</f>
        <v>110714.28571428571</v>
      </c>
      <c r="N47" s="45"/>
      <c r="O47" s="45"/>
      <c r="P47" s="45"/>
      <c r="Q47" s="7" t="s">
        <v>102</v>
      </c>
      <c r="R47" s="7" t="s">
        <v>276</v>
      </c>
      <c r="S47" s="60" t="s">
        <v>278</v>
      </c>
      <c r="T47" s="44" t="s">
        <v>31</v>
      </c>
      <c r="U47" s="44" t="s">
        <v>32</v>
      </c>
      <c r="V47" s="44" t="s">
        <v>33</v>
      </c>
      <c r="W47" s="47">
        <v>0</v>
      </c>
      <c r="X47" s="47"/>
      <c r="Y47" s="7"/>
      <c r="Z47" s="33"/>
      <c r="AA47" s="33"/>
    </row>
    <row r="48" spans="1:27" ht="162">
      <c r="A48" s="7">
        <v>11</v>
      </c>
      <c r="B48" s="8" t="s">
        <v>29</v>
      </c>
      <c r="C48" s="7" t="s">
        <v>36</v>
      </c>
      <c r="D48" s="7" t="s">
        <v>90</v>
      </c>
      <c r="E48" s="7" t="s">
        <v>91</v>
      </c>
      <c r="F48" s="7" t="s">
        <v>92</v>
      </c>
      <c r="G48" s="51" t="s">
        <v>262</v>
      </c>
      <c r="H48" s="51" t="s">
        <v>261</v>
      </c>
      <c r="I48" s="60" t="s">
        <v>236</v>
      </c>
      <c r="J48" s="7" t="s">
        <v>37</v>
      </c>
      <c r="K48" s="7">
        <v>1</v>
      </c>
      <c r="L48" s="45">
        <f t="shared" si="2"/>
        <v>508035.71428571426</v>
      </c>
      <c r="M48" s="45">
        <f>569000/1.12</f>
        <v>508035.71428571426</v>
      </c>
      <c r="N48" s="57"/>
      <c r="O48" s="57"/>
      <c r="P48" s="57"/>
      <c r="Q48" s="7" t="s">
        <v>232</v>
      </c>
      <c r="R48" s="7" t="s">
        <v>279</v>
      </c>
      <c r="S48" s="7" t="s">
        <v>278</v>
      </c>
      <c r="T48" s="44" t="s">
        <v>31</v>
      </c>
      <c r="U48" s="44" t="s">
        <v>32</v>
      </c>
      <c r="V48" s="44" t="s">
        <v>33</v>
      </c>
      <c r="W48" s="7">
        <v>0</v>
      </c>
      <c r="X48" s="51"/>
      <c r="Y48" s="7"/>
    </row>
    <row r="49" spans="1:27" ht="159.75" customHeight="1">
      <c r="A49" s="7">
        <v>12</v>
      </c>
      <c r="B49" s="8" t="s">
        <v>29</v>
      </c>
      <c r="C49" s="7" t="s">
        <v>36</v>
      </c>
      <c r="D49" s="7" t="s">
        <v>97</v>
      </c>
      <c r="E49" s="51" t="s">
        <v>98</v>
      </c>
      <c r="F49" s="7" t="s">
        <v>99</v>
      </c>
      <c r="G49" s="7" t="s">
        <v>100</v>
      </c>
      <c r="H49" s="7" t="s">
        <v>101</v>
      </c>
      <c r="I49" s="60" t="s">
        <v>236</v>
      </c>
      <c r="J49" s="7" t="s">
        <v>37</v>
      </c>
      <c r="K49" s="7">
        <v>1</v>
      </c>
      <c r="L49" s="45">
        <f t="shared" si="2"/>
        <v>433035.71428571426</v>
      </c>
      <c r="M49" s="45">
        <f>485000/1.12</f>
        <v>433035.71428571426</v>
      </c>
      <c r="N49" s="45"/>
      <c r="O49" s="45"/>
      <c r="P49" s="45"/>
      <c r="Q49" s="7" t="s">
        <v>270</v>
      </c>
      <c r="R49" s="7" t="s">
        <v>279</v>
      </c>
      <c r="S49" s="7" t="s">
        <v>278</v>
      </c>
      <c r="T49" s="7" t="s">
        <v>31</v>
      </c>
      <c r="U49" s="44" t="s">
        <v>32</v>
      </c>
      <c r="V49" s="44" t="s">
        <v>33</v>
      </c>
      <c r="W49" s="44">
        <v>0</v>
      </c>
      <c r="X49" s="47"/>
      <c r="Y49" s="47"/>
      <c r="Z49" s="33"/>
      <c r="AA49" s="33"/>
    </row>
    <row r="50" spans="1:27" ht="222.75">
      <c r="A50" s="7">
        <v>13</v>
      </c>
      <c r="B50" s="8" t="s">
        <v>29</v>
      </c>
      <c r="C50" s="7" t="s">
        <v>36</v>
      </c>
      <c r="D50" s="7" t="s">
        <v>52</v>
      </c>
      <c r="E50" s="51" t="s">
        <v>53</v>
      </c>
      <c r="F50" s="7" t="s">
        <v>53</v>
      </c>
      <c r="G50" s="7" t="s">
        <v>68</v>
      </c>
      <c r="H50" s="7" t="s">
        <v>69</v>
      </c>
      <c r="I50" s="60" t="s">
        <v>236</v>
      </c>
      <c r="J50" s="7" t="s">
        <v>37</v>
      </c>
      <c r="K50" s="50">
        <v>1</v>
      </c>
      <c r="L50" s="45">
        <f t="shared" si="2"/>
        <v>749999.99999999988</v>
      </c>
      <c r="M50" s="45">
        <f>840000/1.12</f>
        <v>749999.99999999988</v>
      </c>
      <c r="N50" s="45"/>
      <c r="O50" s="45"/>
      <c r="P50" s="45"/>
      <c r="Q50" s="7" t="s">
        <v>270</v>
      </c>
      <c r="R50" s="7" t="s">
        <v>279</v>
      </c>
      <c r="S50" s="7" t="s">
        <v>278</v>
      </c>
      <c r="T50" s="44" t="s">
        <v>31</v>
      </c>
      <c r="U50" s="44" t="s">
        <v>32</v>
      </c>
      <c r="V50" s="44" t="s">
        <v>33</v>
      </c>
      <c r="W50" s="7">
        <v>0</v>
      </c>
      <c r="X50" s="7"/>
      <c r="Y50" s="7"/>
      <c r="Z50" s="33"/>
      <c r="AA50" s="33"/>
    </row>
    <row r="51" spans="1:27" ht="202.5">
      <c r="A51" s="7">
        <v>14</v>
      </c>
      <c r="B51" s="8" t="s">
        <v>29</v>
      </c>
      <c r="C51" s="8" t="s">
        <v>36</v>
      </c>
      <c r="D51" s="8" t="s">
        <v>231</v>
      </c>
      <c r="E51" s="8" t="s">
        <v>233</v>
      </c>
      <c r="F51" s="8" t="s">
        <v>234</v>
      </c>
      <c r="G51" s="8" t="s">
        <v>235</v>
      </c>
      <c r="H51" s="8" t="s">
        <v>233</v>
      </c>
      <c r="I51" s="8" t="s">
        <v>219</v>
      </c>
      <c r="J51" s="8" t="s">
        <v>37</v>
      </c>
      <c r="K51" s="8">
        <v>1</v>
      </c>
      <c r="L51" s="8">
        <f t="shared" si="2"/>
        <v>1874999.9999999998</v>
      </c>
      <c r="M51" s="45">
        <f>2100000/1.12</f>
        <v>1874999.9999999998</v>
      </c>
      <c r="N51" s="8"/>
      <c r="O51" s="8"/>
      <c r="P51" s="8"/>
      <c r="Q51" s="8" t="s">
        <v>123</v>
      </c>
      <c r="R51" s="8" t="s">
        <v>225</v>
      </c>
      <c r="S51" s="8" t="s">
        <v>226</v>
      </c>
      <c r="T51" s="8" t="s">
        <v>31</v>
      </c>
      <c r="U51" s="8" t="s">
        <v>32</v>
      </c>
      <c r="V51" s="8" t="s">
        <v>33</v>
      </c>
      <c r="W51" s="8">
        <v>0</v>
      </c>
      <c r="X51" s="8"/>
      <c r="Y51" s="47"/>
    </row>
    <row r="52" spans="1:27" ht="74.25" customHeight="1">
      <c r="A52" s="7">
        <v>15</v>
      </c>
      <c r="B52" s="8" t="s">
        <v>29</v>
      </c>
      <c r="C52" s="7" t="s">
        <v>36</v>
      </c>
      <c r="D52" s="7" t="s">
        <v>85</v>
      </c>
      <c r="E52" s="7" t="s">
        <v>86</v>
      </c>
      <c r="F52" s="7" t="s">
        <v>86</v>
      </c>
      <c r="G52" s="7" t="s">
        <v>87</v>
      </c>
      <c r="H52" s="7" t="s">
        <v>86</v>
      </c>
      <c r="I52" s="60" t="s">
        <v>70</v>
      </c>
      <c r="J52" s="7" t="s">
        <v>37</v>
      </c>
      <c r="K52" s="7">
        <v>1</v>
      </c>
      <c r="L52" s="45">
        <f>M52/K52</f>
        <v>827678.57142857136</v>
      </c>
      <c r="M52" s="45">
        <f>927000/1.12</f>
        <v>827678.57142857136</v>
      </c>
      <c r="N52" s="45"/>
      <c r="O52" s="45"/>
      <c r="P52" s="45"/>
      <c r="Q52" s="8" t="s">
        <v>123</v>
      </c>
      <c r="R52" s="7" t="s">
        <v>276</v>
      </c>
      <c r="S52" s="7" t="s">
        <v>278</v>
      </c>
      <c r="T52" s="44" t="s">
        <v>31</v>
      </c>
      <c r="U52" s="44" t="s">
        <v>32</v>
      </c>
      <c r="V52" s="44" t="s">
        <v>33</v>
      </c>
      <c r="W52" s="7">
        <v>0</v>
      </c>
      <c r="X52" s="47"/>
      <c r="Y52" s="47"/>
    </row>
    <row r="53" spans="1:27" ht="162">
      <c r="A53" s="7">
        <v>16</v>
      </c>
      <c r="B53" s="8" t="s">
        <v>29</v>
      </c>
      <c r="C53" s="7" t="s">
        <v>36</v>
      </c>
      <c r="D53" s="7" t="s">
        <v>257</v>
      </c>
      <c r="E53" s="51" t="s">
        <v>258</v>
      </c>
      <c r="F53" s="51" t="s">
        <v>258</v>
      </c>
      <c r="G53" s="51" t="s">
        <v>259</v>
      </c>
      <c r="H53" s="51" t="s">
        <v>260</v>
      </c>
      <c r="I53" s="60" t="s">
        <v>236</v>
      </c>
      <c r="J53" s="7" t="s">
        <v>37</v>
      </c>
      <c r="K53" s="7">
        <v>1</v>
      </c>
      <c r="L53" s="45">
        <f>M53</f>
        <v>3749999.9999999995</v>
      </c>
      <c r="M53" s="45">
        <f>4200000/1.12</f>
        <v>3749999.9999999995</v>
      </c>
      <c r="N53" s="51"/>
      <c r="O53" s="51"/>
      <c r="P53" s="51"/>
      <c r="Q53" s="8" t="s">
        <v>102</v>
      </c>
      <c r="R53" s="7" t="s">
        <v>276</v>
      </c>
      <c r="S53" s="7" t="s">
        <v>278</v>
      </c>
      <c r="T53" s="44" t="s">
        <v>31</v>
      </c>
      <c r="U53" s="44" t="s">
        <v>32</v>
      </c>
      <c r="V53" s="44" t="s">
        <v>33</v>
      </c>
      <c r="W53" s="7">
        <v>0</v>
      </c>
      <c r="X53" s="51"/>
      <c r="Y53" s="7"/>
    </row>
    <row r="54" spans="1:27" ht="121.5">
      <c r="A54" s="7">
        <v>17</v>
      </c>
      <c r="B54" s="8" t="s">
        <v>29</v>
      </c>
      <c r="C54" s="7" t="s">
        <v>36</v>
      </c>
      <c r="D54" s="7" t="s">
        <v>50</v>
      </c>
      <c r="E54" s="7" t="s">
        <v>51</v>
      </c>
      <c r="F54" s="7" t="s">
        <v>51</v>
      </c>
      <c r="G54" s="7" t="s">
        <v>103</v>
      </c>
      <c r="H54" s="7" t="s">
        <v>104</v>
      </c>
      <c r="I54" s="60" t="s">
        <v>70</v>
      </c>
      <c r="J54" s="7" t="s">
        <v>37</v>
      </c>
      <c r="K54" s="50">
        <v>1</v>
      </c>
      <c r="L54" s="45">
        <f>M54/K54</f>
        <v>1949999.9999999998</v>
      </c>
      <c r="M54" s="45">
        <f>2184000/1.12</f>
        <v>1949999.9999999998</v>
      </c>
      <c r="N54" s="45"/>
      <c r="O54" s="45"/>
      <c r="P54" s="45"/>
      <c r="Q54" s="8" t="s">
        <v>102</v>
      </c>
      <c r="R54" s="7" t="s">
        <v>271</v>
      </c>
      <c r="S54" s="60" t="s">
        <v>274</v>
      </c>
      <c r="T54" s="44" t="s">
        <v>31</v>
      </c>
      <c r="U54" s="44" t="s">
        <v>32</v>
      </c>
      <c r="V54" s="44" t="s">
        <v>33</v>
      </c>
      <c r="W54" s="7">
        <v>0</v>
      </c>
      <c r="X54" s="14"/>
      <c r="Y54" s="47"/>
      <c r="Z54" s="33"/>
      <c r="AA54" s="33"/>
    </row>
    <row r="55" spans="1:27" ht="121.5">
      <c r="A55" s="7">
        <v>18</v>
      </c>
      <c r="B55" s="8" t="s">
        <v>29</v>
      </c>
      <c r="C55" s="7" t="s">
        <v>36</v>
      </c>
      <c r="D55" s="7" t="s">
        <v>50</v>
      </c>
      <c r="E55" s="7" t="s">
        <v>51</v>
      </c>
      <c r="F55" s="7" t="s">
        <v>51</v>
      </c>
      <c r="G55" s="7" t="s">
        <v>54</v>
      </c>
      <c r="H55" s="7" t="s">
        <v>55</v>
      </c>
      <c r="I55" s="60" t="s">
        <v>236</v>
      </c>
      <c r="J55" s="7" t="s">
        <v>37</v>
      </c>
      <c r="K55" s="50">
        <v>1</v>
      </c>
      <c r="L55" s="45">
        <f t="shared" ref="L55:L64" si="5">M55</f>
        <v>366964.28571428568</v>
      </c>
      <c r="M55" s="45">
        <f>411000/1.12</f>
        <v>366964.28571428568</v>
      </c>
      <c r="N55" s="45"/>
      <c r="O55" s="45"/>
      <c r="P55" s="45"/>
      <c r="Q55" s="7" t="s">
        <v>270</v>
      </c>
      <c r="R55" s="7" t="s">
        <v>271</v>
      </c>
      <c r="S55" s="60" t="s">
        <v>274</v>
      </c>
      <c r="T55" s="44" t="s">
        <v>31</v>
      </c>
      <c r="U55" s="44" t="s">
        <v>32</v>
      </c>
      <c r="V55" s="44" t="s">
        <v>33</v>
      </c>
      <c r="W55" s="7">
        <v>100</v>
      </c>
      <c r="X55" s="7"/>
      <c r="Y55" s="7"/>
      <c r="Z55" s="33"/>
      <c r="AA55" s="33"/>
    </row>
    <row r="56" spans="1:27" s="53" customFormat="1" ht="234.75" customHeight="1">
      <c r="A56" s="7">
        <v>19</v>
      </c>
      <c r="B56" s="8" t="s">
        <v>29</v>
      </c>
      <c r="C56" s="7" t="s">
        <v>36</v>
      </c>
      <c r="D56" s="7" t="s">
        <v>127</v>
      </c>
      <c r="E56" s="51" t="s">
        <v>128</v>
      </c>
      <c r="F56" s="7" t="s">
        <v>129</v>
      </c>
      <c r="G56" s="7" t="s">
        <v>130</v>
      </c>
      <c r="H56" s="7" t="s">
        <v>131</v>
      </c>
      <c r="I56" s="60" t="s">
        <v>219</v>
      </c>
      <c r="J56" s="7" t="s">
        <v>37</v>
      </c>
      <c r="K56" s="7">
        <v>1</v>
      </c>
      <c r="L56" s="45">
        <f t="shared" si="5"/>
        <v>125892.85714285713</v>
      </c>
      <c r="M56" s="45">
        <f>141000/1.12</f>
        <v>125892.85714285713</v>
      </c>
      <c r="N56" s="45"/>
      <c r="O56" s="45"/>
      <c r="P56" s="45"/>
      <c r="Q56" s="8" t="s">
        <v>269</v>
      </c>
      <c r="R56" s="7" t="s">
        <v>132</v>
      </c>
      <c r="S56" s="7" t="s">
        <v>133</v>
      </c>
      <c r="T56" s="7" t="s">
        <v>31</v>
      </c>
      <c r="U56" s="44" t="s">
        <v>32</v>
      </c>
      <c r="V56" s="44" t="s">
        <v>33</v>
      </c>
      <c r="W56" s="44" t="s">
        <v>67</v>
      </c>
      <c r="X56" s="47"/>
      <c r="Y56" s="47"/>
      <c r="Z56" s="52"/>
      <c r="AA56" s="52"/>
    </row>
    <row r="57" spans="1:27" ht="123" customHeight="1">
      <c r="A57" s="7">
        <v>20</v>
      </c>
      <c r="B57" s="8" t="s">
        <v>29</v>
      </c>
      <c r="C57" s="7" t="s">
        <v>36</v>
      </c>
      <c r="D57" s="7" t="s">
        <v>38</v>
      </c>
      <c r="E57" s="7" t="s">
        <v>39</v>
      </c>
      <c r="F57" s="7" t="s">
        <v>40</v>
      </c>
      <c r="G57" s="7" t="s">
        <v>41</v>
      </c>
      <c r="H57" s="7" t="s">
        <v>42</v>
      </c>
      <c r="I57" s="60" t="s">
        <v>219</v>
      </c>
      <c r="J57" s="50" t="s">
        <v>37</v>
      </c>
      <c r="K57" s="7">
        <v>1</v>
      </c>
      <c r="L57" s="45">
        <f t="shared" si="5"/>
        <v>905357.14285714272</v>
      </c>
      <c r="M57" s="45">
        <f>1014000/1.12</f>
        <v>905357.14285714272</v>
      </c>
      <c r="N57" s="45"/>
      <c r="O57" s="45"/>
      <c r="P57" s="45"/>
      <c r="Q57" s="7" t="s">
        <v>270</v>
      </c>
      <c r="R57" s="7" t="s">
        <v>276</v>
      </c>
      <c r="S57" s="7" t="s">
        <v>278</v>
      </c>
      <c r="T57" s="50" t="s">
        <v>31</v>
      </c>
      <c r="U57" s="44" t="s">
        <v>32</v>
      </c>
      <c r="V57" s="44" t="s">
        <v>33</v>
      </c>
      <c r="W57" s="50">
        <v>0</v>
      </c>
      <c r="X57" s="7"/>
      <c r="Y57" s="47"/>
      <c r="Z57" s="33"/>
      <c r="AA57" s="33"/>
    </row>
    <row r="58" spans="1:27" ht="104.25" customHeight="1">
      <c r="A58" s="7">
        <v>21</v>
      </c>
      <c r="B58" s="8" t="s">
        <v>29</v>
      </c>
      <c r="C58" s="7" t="s">
        <v>36</v>
      </c>
      <c r="D58" s="7" t="s">
        <v>43</v>
      </c>
      <c r="E58" s="7" t="s">
        <v>44</v>
      </c>
      <c r="F58" s="7" t="s">
        <v>45</v>
      </c>
      <c r="G58" s="7" t="s">
        <v>46</v>
      </c>
      <c r="H58" s="7" t="s">
        <v>47</v>
      </c>
      <c r="I58" s="60" t="s">
        <v>219</v>
      </c>
      <c r="J58" s="7" t="s">
        <v>37</v>
      </c>
      <c r="K58" s="50">
        <v>1</v>
      </c>
      <c r="L58" s="45">
        <f t="shared" si="5"/>
        <v>1057142.857142857</v>
      </c>
      <c r="M58" s="45">
        <f>1184000/1.12</f>
        <v>1057142.857142857</v>
      </c>
      <c r="N58" s="45"/>
      <c r="O58" s="45"/>
      <c r="P58" s="45"/>
      <c r="Q58" s="8" t="s">
        <v>123</v>
      </c>
      <c r="R58" s="7" t="s">
        <v>276</v>
      </c>
      <c r="S58" s="7" t="s">
        <v>278</v>
      </c>
      <c r="T58" s="44" t="s">
        <v>31</v>
      </c>
      <c r="U58" s="44" t="s">
        <v>32</v>
      </c>
      <c r="V58" s="44" t="s">
        <v>33</v>
      </c>
      <c r="W58" s="7">
        <v>0</v>
      </c>
      <c r="X58" s="7"/>
      <c r="Y58" s="47"/>
      <c r="Z58" s="33"/>
      <c r="AA58" s="33"/>
    </row>
    <row r="59" spans="1:27" ht="101.25">
      <c r="A59" s="7">
        <v>22</v>
      </c>
      <c r="B59" s="8" t="s">
        <v>29</v>
      </c>
      <c r="C59" s="8" t="s">
        <v>36</v>
      </c>
      <c r="D59" s="8" t="s">
        <v>227</v>
      </c>
      <c r="E59" s="8" t="s">
        <v>228</v>
      </c>
      <c r="F59" s="8" t="s">
        <v>58</v>
      </c>
      <c r="G59" s="8" t="s">
        <v>230</v>
      </c>
      <c r="H59" s="8" t="s">
        <v>229</v>
      </c>
      <c r="I59" s="8" t="s">
        <v>70</v>
      </c>
      <c r="J59" s="8" t="s">
        <v>37</v>
      </c>
      <c r="K59" s="8">
        <v>1</v>
      </c>
      <c r="L59" s="56">
        <f t="shared" si="5"/>
        <v>5971000</v>
      </c>
      <c r="M59" s="45">
        <v>5971000</v>
      </c>
      <c r="N59" s="8"/>
      <c r="O59" s="8"/>
      <c r="P59" s="8"/>
      <c r="Q59" s="8" t="s">
        <v>267</v>
      </c>
      <c r="R59" s="8" t="s">
        <v>225</v>
      </c>
      <c r="S59" s="8" t="s">
        <v>226</v>
      </c>
      <c r="T59" s="8" t="s">
        <v>31</v>
      </c>
      <c r="U59" s="8" t="s">
        <v>32</v>
      </c>
      <c r="V59" s="8" t="s">
        <v>33</v>
      </c>
      <c r="W59" s="8">
        <v>0</v>
      </c>
      <c r="X59" s="8"/>
      <c r="Y59" s="47"/>
    </row>
    <row r="60" spans="1:27" ht="101.25">
      <c r="A60" s="7">
        <v>23</v>
      </c>
      <c r="B60" s="8" t="s">
        <v>29</v>
      </c>
      <c r="C60" s="7" t="s">
        <v>36</v>
      </c>
      <c r="D60" s="7" t="s">
        <v>56</v>
      </c>
      <c r="E60" s="51" t="s">
        <v>57</v>
      </c>
      <c r="F60" s="7" t="s">
        <v>58</v>
      </c>
      <c r="G60" s="7" t="s">
        <v>216</v>
      </c>
      <c r="H60" s="7" t="s">
        <v>213</v>
      </c>
      <c r="I60" s="60" t="s">
        <v>219</v>
      </c>
      <c r="J60" s="7" t="s">
        <v>37</v>
      </c>
      <c r="K60" s="7">
        <v>1</v>
      </c>
      <c r="L60" s="45">
        <f t="shared" si="5"/>
        <v>2570000</v>
      </c>
      <c r="M60" s="45">
        <f>2570000</f>
        <v>2570000</v>
      </c>
      <c r="N60" s="45"/>
      <c r="O60" s="45"/>
      <c r="P60" s="45"/>
      <c r="Q60" s="8" t="s">
        <v>267</v>
      </c>
      <c r="R60" s="7" t="s">
        <v>48</v>
      </c>
      <c r="S60" s="60" t="s">
        <v>49</v>
      </c>
      <c r="T60" s="7" t="s">
        <v>31</v>
      </c>
      <c r="U60" s="44" t="s">
        <v>32</v>
      </c>
      <c r="V60" s="44" t="s">
        <v>33</v>
      </c>
      <c r="W60" s="44" t="s">
        <v>67</v>
      </c>
      <c r="X60" s="7"/>
      <c r="Y60" s="47"/>
      <c r="Z60" s="33"/>
      <c r="AA60" s="33"/>
    </row>
    <row r="61" spans="1:27" ht="101.25">
      <c r="A61" s="7">
        <v>24</v>
      </c>
      <c r="B61" s="8" t="s">
        <v>29</v>
      </c>
      <c r="C61" s="7" t="s">
        <v>36</v>
      </c>
      <c r="D61" s="7" t="s">
        <v>56</v>
      </c>
      <c r="E61" s="51" t="s">
        <v>57</v>
      </c>
      <c r="F61" s="7" t="s">
        <v>58</v>
      </c>
      <c r="G61" s="7" t="s">
        <v>72</v>
      </c>
      <c r="H61" s="7" t="s">
        <v>73</v>
      </c>
      <c r="I61" s="60" t="s">
        <v>70</v>
      </c>
      <c r="J61" s="7" t="s">
        <v>37</v>
      </c>
      <c r="K61" s="7">
        <v>1</v>
      </c>
      <c r="L61" s="45">
        <f t="shared" si="5"/>
        <v>112499.99999999999</v>
      </c>
      <c r="M61" s="45">
        <f>126000/1.12</f>
        <v>112499.99999999999</v>
      </c>
      <c r="N61" s="45"/>
      <c r="O61" s="45"/>
      <c r="P61" s="45"/>
      <c r="Q61" s="8" t="s">
        <v>267</v>
      </c>
      <c r="R61" s="7" t="s">
        <v>48</v>
      </c>
      <c r="S61" s="60" t="s">
        <v>49</v>
      </c>
      <c r="T61" s="7" t="s">
        <v>31</v>
      </c>
      <c r="U61" s="44" t="s">
        <v>32</v>
      </c>
      <c r="V61" s="44" t="s">
        <v>33</v>
      </c>
      <c r="W61" s="44" t="s">
        <v>67</v>
      </c>
      <c r="X61" s="7"/>
      <c r="Y61" s="47"/>
      <c r="Z61" s="33"/>
      <c r="AA61" s="33"/>
    </row>
    <row r="62" spans="1:27" ht="123.75" customHeight="1">
      <c r="A62" s="7">
        <v>25</v>
      </c>
      <c r="B62" s="8" t="s">
        <v>29</v>
      </c>
      <c r="C62" s="7" t="s">
        <v>36</v>
      </c>
      <c r="D62" s="7" t="s">
        <v>56</v>
      </c>
      <c r="E62" s="51" t="s">
        <v>57</v>
      </c>
      <c r="F62" s="7" t="s">
        <v>58</v>
      </c>
      <c r="G62" s="42" t="s">
        <v>215</v>
      </c>
      <c r="H62" s="42" t="s">
        <v>214</v>
      </c>
      <c r="I62" s="60" t="s">
        <v>219</v>
      </c>
      <c r="J62" s="7" t="s">
        <v>37</v>
      </c>
      <c r="K62" s="7">
        <v>1</v>
      </c>
      <c r="L62" s="45">
        <f t="shared" si="5"/>
        <v>108035.71428571428</v>
      </c>
      <c r="M62" s="45">
        <f>121000/1.12</f>
        <v>108035.71428571428</v>
      </c>
      <c r="N62" s="45"/>
      <c r="O62" s="45"/>
      <c r="P62" s="45"/>
      <c r="Q62" s="7" t="s">
        <v>102</v>
      </c>
      <c r="R62" s="7" t="s">
        <v>48</v>
      </c>
      <c r="S62" s="60" t="s">
        <v>49</v>
      </c>
      <c r="T62" s="7" t="s">
        <v>31</v>
      </c>
      <c r="U62" s="44" t="s">
        <v>32</v>
      </c>
      <c r="V62" s="44" t="s">
        <v>33</v>
      </c>
      <c r="W62" s="44" t="s">
        <v>67</v>
      </c>
      <c r="X62" s="7"/>
      <c r="Y62" s="47"/>
      <c r="Z62" s="33"/>
      <c r="AA62" s="33"/>
    </row>
    <row r="63" spans="1:27" s="53" customFormat="1" ht="234.75" customHeight="1">
      <c r="A63" s="7">
        <v>26</v>
      </c>
      <c r="B63" s="8" t="s">
        <v>29</v>
      </c>
      <c r="C63" s="7" t="s">
        <v>36</v>
      </c>
      <c r="D63" s="7" t="s">
        <v>140</v>
      </c>
      <c r="E63" s="7" t="s">
        <v>141</v>
      </c>
      <c r="F63" s="7" t="s">
        <v>141</v>
      </c>
      <c r="G63" s="7" t="s">
        <v>218</v>
      </c>
      <c r="H63" s="8" t="s">
        <v>217</v>
      </c>
      <c r="I63" s="60" t="s">
        <v>70</v>
      </c>
      <c r="J63" s="7" t="s">
        <v>37</v>
      </c>
      <c r="K63" s="7">
        <v>1</v>
      </c>
      <c r="L63" s="3">
        <f t="shared" si="5"/>
        <v>1839285.7142857141</v>
      </c>
      <c r="M63" s="3">
        <f>3180000/1.12-M70</f>
        <v>1839285.7142857141</v>
      </c>
      <c r="N63" s="45"/>
      <c r="O63" s="45"/>
      <c r="P63" s="45"/>
      <c r="Q63" s="7" t="s">
        <v>280</v>
      </c>
      <c r="R63" s="7" t="s">
        <v>126</v>
      </c>
      <c r="S63" s="7" t="s">
        <v>139</v>
      </c>
      <c r="T63" s="7" t="s">
        <v>31</v>
      </c>
      <c r="U63" s="44" t="s">
        <v>32</v>
      </c>
      <c r="V63" s="44" t="s">
        <v>33</v>
      </c>
      <c r="W63" s="44" t="s">
        <v>67</v>
      </c>
      <c r="X63" s="47"/>
      <c r="Y63" s="47" t="s">
        <v>300</v>
      </c>
      <c r="Z63" s="52"/>
      <c r="AA63" s="52"/>
    </row>
    <row r="64" spans="1:27" ht="145.5" customHeight="1">
      <c r="A64" s="7">
        <v>27</v>
      </c>
      <c r="B64" s="8" t="s">
        <v>29</v>
      </c>
      <c r="C64" s="7" t="s">
        <v>36</v>
      </c>
      <c r="D64" s="7" t="s">
        <v>281</v>
      </c>
      <c r="E64" s="51" t="s">
        <v>282</v>
      </c>
      <c r="F64" s="7" t="s">
        <v>282</v>
      </c>
      <c r="G64" s="7" t="s">
        <v>283</v>
      </c>
      <c r="H64" s="7" t="s">
        <v>282</v>
      </c>
      <c r="I64" s="60" t="s">
        <v>219</v>
      </c>
      <c r="J64" s="7" t="s">
        <v>37</v>
      </c>
      <c r="K64" s="7">
        <v>1</v>
      </c>
      <c r="L64" s="45">
        <f t="shared" si="5"/>
        <v>540000</v>
      </c>
      <c r="M64" s="45">
        <v>540000</v>
      </c>
      <c r="N64" s="45"/>
      <c r="O64" s="45"/>
      <c r="P64" s="45"/>
      <c r="Q64" s="7" t="s">
        <v>284</v>
      </c>
      <c r="R64" s="7" t="s">
        <v>276</v>
      </c>
      <c r="S64" s="7" t="s">
        <v>278</v>
      </c>
      <c r="T64" s="7" t="s">
        <v>31</v>
      </c>
      <c r="U64" s="44" t="s">
        <v>32</v>
      </c>
      <c r="V64" s="44" t="s">
        <v>33</v>
      </c>
      <c r="W64" s="44" t="s">
        <v>67</v>
      </c>
      <c r="X64" s="7"/>
      <c r="Y64" s="47"/>
      <c r="Z64" s="33"/>
      <c r="AA64" s="33"/>
    </row>
    <row r="65" spans="1:27" ht="102" customHeight="1">
      <c r="A65" s="7">
        <v>28</v>
      </c>
      <c r="B65" s="8" t="s">
        <v>29</v>
      </c>
      <c r="C65" s="7" t="s">
        <v>36</v>
      </c>
      <c r="D65" s="7" t="s">
        <v>88</v>
      </c>
      <c r="E65" s="7" t="s">
        <v>89</v>
      </c>
      <c r="F65" s="7" t="s">
        <v>89</v>
      </c>
      <c r="G65" s="7" t="s">
        <v>286</v>
      </c>
      <c r="H65" s="7" t="s">
        <v>285</v>
      </c>
      <c r="I65" s="60" t="s">
        <v>219</v>
      </c>
      <c r="J65" s="7" t="s">
        <v>37</v>
      </c>
      <c r="K65" s="50">
        <v>1</v>
      </c>
      <c r="L65" s="45">
        <f t="shared" ref="L65:L66" si="6">M65</f>
        <v>26399999.999999996</v>
      </c>
      <c r="M65" s="45">
        <f>29568000/1.12</f>
        <v>26399999.999999996</v>
      </c>
      <c r="N65" s="45"/>
      <c r="O65" s="45"/>
      <c r="P65" s="45"/>
      <c r="Q65" s="1" t="s">
        <v>266</v>
      </c>
      <c r="R65" s="7" t="s">
        <v>287</v>
      </c>
      <c r="S65" s="7" t="s">
        <v>288</v>
      </c>
      <c r="T65" s="44" t="s">
        <v>31</v>
      </c>
      <c r="U65" s="44" t="s">
        <v>32</v>
      </c>
      <c r="V65" s="44" t="s">
        <v>33</v>
      </c>
      <c r="W65" s="47">
        <v>0.5</v>
      </c>
      <c r="X65" s="7"/>
      <c r="Y65" s="47" t="s">
        <v>302</v>
      </c>
      <c r="Z65" s="33"/>
      <c r="AA65" s="33"/>
    </row>
    <row r="66" spans="1:27" ht="159.75" customHeight="1">
      <c r="A66" s="7">
        <v>29</v>
      </c>
      <c r="B66" s="8" t="s">
        <v>29</v>
      </c>
      <c r="C66" s="7" t="s">
        <v>36</v>
      </c>
      <c r="D66" s="7" t="s">
        <v>303</v>
      </c>
      <c r="E66" s="51" t="s">
        <v>304</v>
      </c>
      <c r="F66" s="7" t="s">
        <v>305</v>
      </c>
      <c r="G66" s="7" t="s">
        <v>212</v>
      </c>
      <c r="H66" s="7" t="s">
        <v>211</v>
      </c>
      <c r="I66" s="60" t="s">
        <v>219</v>
      </c>
      <c r="J66" s="7" t="s">
        <v>37</v>
      </c>
      <c r="K66" s="7">
        <v>1</v>
      </c>
      <c r="L66" s="45">
        <f t="shared" si="6"/>
        <v>9884571.4285714272</v>
      </c>
      <c r="M66" s="45">
        <f>11512000/1.12-M69</f>
        <v>9884571.4285714272</v>
      </c>
      <c r="N66" s="45"/>
      <c r="O66" s="45"/>
      <c r="P66" s="45"/>
      <c r="Q66" s="1" t="s">
        <v>267</v>
      </c>
      <c r="R66" s="7" t="s">
        <v>124</v>
      </c>
      <c r="S66" s="7" t="s">
        <v>125</v>
      </c>
      <c r="T66" s="7" t="s">
        <v>31</v>
      </c>
      <c r="U66" s="44" t="s">
        <v>32</v>
      </c>
      <c r="V66" s="44" t="s">
        <v>33</v>
      </c>
      <c r="W66" s="44">
        <v>0</v>
      </c>
      <c r="X66" s="47"/>
      <c r="Y66" s="47" t="s">
        <v>302</v>
      </c>
      <c r="Z66" s="33"/>
      <c r="AA66" s="33"/>
    </row>
    <row r="67" spans="1:27" ht="159.75" customHeight="1">
      <c r="A67" s="7">
        <v>30</v>
      </c>
      <c r="B67" s="8" t="s">
        <v>29</v>
      </c>
      <c r="C67" s="7" t="s">
        <v>36</v>
      </c>
      <c r="D67" s="7" t="s">
        <v>289</v>
      </c>
      <c r="E67" s="51" t="s">
        <v>290</v>
      </c>
      <c r="F67" s="51" t="s">
        <v>291</v>
      </c>
      <c r="G67" s="7" t="s">
        <v>292</v>
      </c>
      <c r="H67" s="51" t="s">
        <v>290</v>
      </c>
      <c r="I67" s="60" t="s">
        <v>236</v>
      </c>
      <c r="J67" s="7" t="s">
        <v>37</v>
      </c>
      <c r="K67" s="7">
        <v>1</v>
      </c>
      <c r="L67" s="45">
        <f>M67</f>
        <v>240000</v>
      </c>
      <c r="M67" s="45">
        <v>240000</v>
      </c>
      <c r="N67" s="14"/>
      <c r="O67" s="45"/>
      <c r="P67" s="45"/>
      <c r="Q67" s="7" t="s">
        <v>284</v>
      </c>
      <c r="R67" s="7" t="s">
        <v>48</v>
      </c>
      <c r="S67" s="60" t="s">
        <v>49</v>
      </c>
      <c r="T67" s="7" t="s">
        <v>31</v>
      </c>
      <c r="U67" s="44" t="s">
        <v>32</v>
      </c>
      <c r="V67" s="44" t="s">
        <v>33</v>
      </c>
      <c r="W67" s="7">
        <v>0</v>
      </c>
      <c r="X67" s="47"/>
      <c r="Y67" s="47"/>
      <c r="Z67" s="33"/>
      <c r="AA67" s="33"/>
    </row>
    <row r="68" spans="1:27" ht="159.75" customHeight="1">
      <c r="A68" s="7">
        <v>31</v>
      </c>
      <c r="B68" s="8" t="s">
        <v>29</v>
      </c>
      <c r="C68" s="7" t="s">
        <v>36</v>
      </c>
      <c r="D68" s="7" t="s">
        <v>137</v>
      </c>
      <c r="E68" s="51" t="s">
        <v>138</v>
      </c>
      <c r="F68" s="7" t="s">
        <v>138</v>
      </c>
      <c r="G68" s="7" t="s">
        <v>293</v>
      </c>
      <c r="H68" s="7" t="s">
        <v>138</v>
      </c>
      <c r="I68" s="60" t="s">
        <v>236</v>
      </c>
      <c r="J68" s="7" t="s">
        <v>37</v>
      </c>
      <c r="K68" s="7">
        <v>1</v>
      </c>
      <c r="L68" s="45">
        <f>M68</f>
        <v>3816000</v>
      </c>
      <c r="M68" s="45">
        <v>3816000</v>
      </c>
      <c r="N68" s="45"/>
      <c r="O68" s="45"/>
      <c r="P68" s="45"/>
      <c r="Q68" s="7" t="s">
        <v>102</v>
      </c>
      <c r="R68" s="7" t="s">
        <v>48</v>
      </c>
      <c r="S68" s="60" t="s">
        <v>49</v>
      </c>
      <c r="T68" s="7" t="s">
        <v>31</v>
      </c>
      <c r="U68" s="44" t="s">
        <v>32</v>
      </c>
      <c r="V68" s="44" t="s">
        <v>33</v>
      </c>
      <c r="W68" s="7">
        <v>0</v>
      </c>
      <c r="X68" s="47"/>
      <c r="Y68" s="47"/>
      <c r="Z68" s="33"/>
      <c r="AA68" s="33"/>
    </row>
    <row r="69" spans="1:27" ht="159.75" customHeight="1">
      <c r="A69" s="7">
        <v>32</v>
      </c>
      <c r="B69" s="8" t="s">
        <v>29</v>
      </c>
      <c r="C69" s="7" t="s">
        <v>36</v>
      </c>
      <c r="D69" s="7" t="s">
        <v>294</v>
      </c>
      <c r="E69" s="51" t="s">
        <v>295</v>
      </c>
      <c r="F69" s="7" t="s">
        <v>295</v>
      </c>
      <c r="G69" s="7" t="s">
        <v>296</v>
      </c>
      <c r="H69" s="7" t="s">
        <v>297</v>
      </c>
      <c r="I69" s="60" t="s">
        <v>236</v>
      </c>
      <c r="J69" s="7" t="s">
        <v>37</v>
      </c>
      <c r="K69" s="7">
        <v>1</v>
      </c>
      <c r="L69" s="45">
        <f>M69</f>
        <v>393999.99999999994</v>
      </c>
      <c r="M69" s="45">
        <f>441280/1.12</f>
        <v>393999.99999999994</v>
      </c>
      <c r="N69" s="45"/>
      <c r="O69" s="45"/>
      <c r="P69" s="45"/>
      <c r="Q69" s="7" t="s">
        <v>123</v>
      </c>
      <c r="R69" s="7" t="s">
        <v>108</v>
      </c>
      <c r="S69" s="60" t="s">
        <v>109</v>
      </c>
      <c r="T69" s="44" t="s">
        <v>31</v>
      </c>
      <c r="U69" s="44" t="s">
        <v>32</v>
      </c>
      <c r="V69" s="44" t="s">
        <v>33</v>
      </c>
      <c r="W69" s="7">
        <v>0</v>
      </c>
      <c r="X69" s="7"/>
      <c r="Y69" s="47"/>
      <c r="Z69" s="33"/>
      <c r="AA69" s="33"/>
    </row>
    <row r="70" spans="1:27" s="53" customFormat="1" ht="234.75" customHeight="1">
      <c r="A70" s="1">
        <v>33</v>
      </c>
      <c r="B70" s="2" t="s">
        <v>29</v>
      </c>
      <c r="C70" s="1" t="s">
        <v>36</v>
      </c>
      <c r="D70" s="1" t="s">
        <v>140</v>
      </c>
      <c r="E70" s="1" t="s">
        <v>141</v>
      </c>
      <c r="F70" s="1" t="s">
        <v>141</v>
      </c>
      <c r="G70" s="1" t="s">
        <v>301</v>
      </c>
      <c r="H70" s="2" t="s">
        <v>217</v>
      </c>
      <c r="I70" s="4" t="s">
        <v>70</v>
      </c>
      <c r="J70" s="1" t="s">
        <v>37</v>
      </c>
      <c r="K70" s="1">
        <v>1</v>
      </c>
      <c r="L70" s="3">
        <f t="shared" ref="L70" si="7">M70</f>
        <v>1000000</v>
      </c>
      <c r="M70" s="3">
        <v>1000000</v>
      </c>
      <c r="N70" s="3"/>
      <c r="O70" s="3"/>
      <c r="P70" s="3"/>
      <c r="Q70" s="1" t="s">
        <v>224</v>
      </c>
      <c r="R70" s="1" t="s">
        <v>126</v>
      </c>
      <c r="S70" s="1" t="s">
        <v>139</v>
      </c>
      <c r="T70" s="1" t="s">
        <v>31</v>
      </c>
      <c r="U70" s="5" t="s">
        <v>32</v>
      </c>
      <c r="V70" s="5" t="s">
        <v>33</v>
      </c>
      <c r="W70" s="5" t="s">
        <v>67</v>
      </c>
      <c r="X70" s="6"/>
      <c r="Y70" s="6" t="s">
        <v>298</v>
      </c>
      <c r="Z70" s="52"/>
      <c r="AA70" s="52"/>
    </row>
    <row r="71" spans="1:27">
      <c r="A71" s="63" t="s">
        <v>237</v>
      </c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33"/>
      <c r="AA71" s="33"/>
    </row>
    <row r="72" spans="1:27" ht="60.75">
      <c r="A72" s="7">
        <v>1</v>
      </c>
      <c r="B72" s="8" t="s">
        <v>29</v>
      </c>
      <c r="C72" s="8" t="s">
        <v>238</v>
      </c>
      <c r="D72" s="8" t="s">
        <v>240</v>
      </c>
      <c r="E72" s="8" t="s">
        <v>239</v>
      </c>
      <c r="F72" s="8" t="s">
        <v>239</v>
      </c>
      <c r="G72" s="8" t="s">
        <v>241</v>
      </c>
      <c r="H72" s="8" t="s">
        <v>239</v>
      </c>
      <c r="I72" s="8" t="s">
        <v>219</v>
      </c>
      <c r="J72" s="8" t="s">
        <v>238</v>
      </c>
      <c r="K72" s="8">
        <v>1</v>
      </c>
      <c r="L72" s="45">
        <f>M72</f>
        <v>698214.28571428568</v>
      </c>
      <c r="M72" s="45">
        <f>782000/1.12</f>
        <v>698214.28571428568</v>
      </c>
      <c r="N72" s="8"/>
      <c r="O72" s="8"/>
      <c r="P72" s="8"/>
      <c r="Q72" s="8" t="s">
        <v>266</v>
      </c>
      <c r="R72" s="8" t="s">
        <v>225</v>
      </c>
      <c r="S72" s="8" t="s">
        <v>226</v>
      </c>
      <c r="T72" s="8" t="s">
        <v>31</v>
      </c>
      <c r="U72" s="8" t="s">
        <v>32</v>
      </c>
      <c r="V72" s="8" t="s">
        <v>33</v>
      </c>
      <c r="W72" s="8">
        <v>0</v>
      </c>
      <c r="X72" s="8"/>
      <c r="Y72" s="47"/>
    </row>
  </sheetData>
  <autoFilter ref="A14:AB66" xr:uid="{00000000-0009-0000-0000-000000000000}"/>
  <mergeCells count="34">
    <mergeCell ref="A6:C6"/>
    <mergeCell ref="D6:E6"/>
    <mergeCell ref="A7:C7"/>
    <mergeCell ref="D7:E7"/>
    <mergeCell ref="A8:C8"/>
    <mergeCell ref="D8:E8"/>
    <mergeCell ref="L12:L13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Y12:Y13"/>
    <mergeCell ref="A15:Y15"/>
    <mergeCell ref="A37:Y37"/>
    <mergeCell ref="A71:Y71"/>
    <mergeCell ref="S12:S13"/>
    <mergeCell ref="T12:T13"/>
    <mergeCell ref="U12:U13"/>
    <mergeCell ref="V12:V13"/>
    <mergeCell ref="W12:W13"/>
    <mergeCell ref="X12:X13"/>
    <mergeCell ref="M12:M13"/>
    <mergeCell ref="N12:N13"/>
    <mergeCell ref="O12:O13"/>
    <mergeCell ref="P12:P13"/>
    <mergeCell ref="Q12:Q13"/>
    <mergeCell ref="R12:R13"/>
  </mergeCells>
  <phoneticPr fontId="24" type="noConversion"/>
  <dataValidations count="3">
    <dataValidation allowBlank="1" showInputMessage="1" showErrorMessage="1" prompt="Введите дополнительную характеристику на русском языке" sqref="H47" xr:uid="{EA4AF158-95F7-4BA3-B9B2-AA9790BA64AA}"/>
    <dataValidation allowBlank="1" showInputMessage="1" showErrorMessage="1" prompt="Наименование на русском языке заполняется автоматически в соответствии с КТРУ" sqref="H72 E72:F72 G44:G50 G52:H56 E51:F63 H57:H63 G59:G63 H38:H49 E65:F66 H65:H66 E38:F49 E68:F70 H68:H70 G70" xr:uid="{355C0B02-5CA7-49EE-AC45-9B8E68CCE215}"/>
    <dataValidation allowBlank="1" showInputMessage="1" showErrorMessage="1" prompt="Наименование на государственном языке заполняется автоматически в соответствии с КТРУ" sqref="G72 E44:F49 E50 H51 E52:F56 G51:G63 E59:F63 G38:G49 G65:G66 E64:E66 G68:G70 E68:E69 E70:F70" xr:uid="{8B44EAB6-05D8-42D5-96E1-36B4C8FF7864}"/>
  </dataValidations>
  <pageMargins left="0.39370078740157483" right="0.19685039370078741" top="0.19685039370078741" bottom="0.19685039370078741" header="0.31496062992125984" footer="0.31496062992125984"/>
  <pageSetup paperSize="9" scale="1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6DBDE9D803CB3F46AFCB4A58A18DF1EB" ma:contentTypeVersion="10" ma:contentTypeDescription="Создание документа." ma:contentTypeScope="" ma:versionID="a3a29d27c6a7cc9ca588b2527be95f7e">
  <xsd:schema xmlns:xsd="http://www.w3.org/2001/XMLSchema" xmlns:xs="http://www.w3.org/2001/XMLSchema" xmlns:p="http://schemas.microsoft.com/office/2006/metadata/properties" xmlns:ns3="885d5abd-11d3-4d6e-9b8a-5b7fe805fdd8" targetNamespace="http://schemas.microsoft.com/office/2006/metadata/properties" ma:root="true" ma:fieldsID="2819757b7804a9cef12109af615e250a" ns3:_="">
    <xsd:import namespace="885d5abd-11d3-4d6e-9b8a-5b7fe805fdd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d5abd-11d3-4d6e-9b8a-5b7fe805fd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D507E8-C368-404A-A715-9BB0D46ED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5d5abd-11d3-4d6e-9b8a-5b7fe805fd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0C8868-B83E-466C-AE57-3C767C8AEFFC}">
  <ds:schemaRefs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885d5abd-11d3-4d6e-9b8a-5b7fe805fdd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7FE6E0E-1AED-45D3-B96C-119607C8E0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2023</vt:lpstr>
      <vt:lpstr>'2023'!Область_печати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Mukhit</dc:creator>
  <cp:keywords/>
  <dc:description/>
  <cp:lastModifiedBy>Technical Mburkitbayev</cp:lastModifiedBy>
  <cp:revision/>
  <cp:lastPrinted>2022-12-20T11:19:30Z</cp:lastPrinted>
  <dcterms:created xsi:type="dcterms:W3CDTF">2014-12-18T09:44:40Z</dcterms:created>
  <dcterms:modified xsi:type="dcterms:W3CDTF">2023-08-21T11:38:07Z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0x0101006DBDE9D803CB3F46AFCB4A58A18DF1EB</vt:lpwstr>
  </property>
</Properties>
</file>